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709" firstSheet="1" activeTab="3"/>
  </bookViews>
  <sheets>
    <sheet name="САДРЖАЈ" sheetId="1" r:id="rId1"/>
    <sheet name="Kadar.ode. ТАB 1" sheetId="2" r:id="rId2"/>
    <sheet name="Kadar.dne.bol.dij. ТАB 2" sheetId="3" r:id="rId3"/>
    <sheet name="Kadar.zaj.med.del. ТАB 3" sheetId="4" r:id="rId4"/>
    <sheet name="Kadar.nem. TAB 4" sheetId="5" r:id="rId5"/>
    <sheet name="Kadar.zbirno TAB 5" sheetId="6" r:id="rId6"/>
    <sheet name="Kapaciteti i korišć TAB 6" sheetId="7" r:id="rId7"/>
    <sheet name="Kapacit i korišć-UKUPNO TAB 6A " sheetId="8" r:id="rId8"/>
    <sheet name="Pratioci TAB 7" sheetId="9" r:id="rId9"/>
    <sheet name="Pratioci UKUPNO TAB 7A" sheetId="10" r:id="rId10"/>
    <sheet name="Dnevne.bolnice 8" sheetId="11" r:id="rId11"/>
    <sheet name="Neonatologija TAB 9" sheetId="12" r:id="rId12"/>
    <sheet name="Pregledi TAB 10" sheetId="13" r:id="rId13"/>
    <sheet name="Pregledi UKUPNO TAB 10A" sheetId="14" r:id="rId14"/>
    <sheet name="OPERACIJE SVE TAB 11" sheetId="15" r:id="rId15"/>
    <sheet name="Usluge TAB 12_revKT" sheetId="16" r:id="rId16"/>
    <sheet name="Dijagnostika TAB 13" sheetId="17" r:id="rId17"/>
    <sheet name="Lab TAB 14" sheetId="18" r:id="rId18"/>
    <sheet name="Dijalize TAB 15" sheetId="19" r:id="rId19"/>
    <sheet name="Krv TAB 16" sheetId="20" r:id="rId20"/>
    <sheet name="Lekovi TAB 17" sheetId="21" r:id="rId21"/>
    <sheet name="Implantati TAB 18" sheetId="22" r:id="rId22"/>
    <sheet name="Sanitet.mat. TAB 19" sheetId="23" r:id="rId23"/>
    <sheet name="Liste.čekanja TAB 20" sheetId="24" r:id="rId24"/>
    <sheet name="Soc.Epid.Inform. TAB 21" sheetId="25" r:id="rId25"/>
    <sheet name="zbirno usluge_revKT" sheetId="26" r:id="rId26"/>
  </sheets>
  <externalReferences>
    <externalReference r:id="rId29"/>
    <externalReference r:id="rId30"/>
    <externalReference r:id="rId31"/>
  </externalReferences>
  <definedNames>
    <definedName name="____W.O.R.K.B.O.O.K..C.O.N.T.E.N.T.S____">#REF!</definedName>
    <definedName name="_xlnm._FilterDatabase" localSheetId="15" hidden="1">'Usluge TAB 12_revKT'!$B$1:$B$304</definedName>
    <definedName name="_xlnm.Print_Area" localSheetId="4">'Kadar.nem. TAB 4'!$A$1:$I$23</definedName>
    <definedName name="_xlnm.Print_Area" localSheetId="5">'Kadar.zbirno TAB 5'!$A$1:$J$13</definedName>
    <definedName name="_xlnm.Print_Area" localSheetId="19">'Krv TAB 16'!$A$1:$H$64</definedName>
    <definedName name="_xlnm.Print_Area" localSheetId="17">'Lab TAB 14'!$A$1:$H$69</definedName>
    <definedName name="_xlnm.Print_Area" localSheetId="20">'Lekovi TAB 17'!$A$1:$K$34</definedName>
    <definedName name="_xlnm.Print_Area" localSheetId="23">'Liste.čekanja TAB 20'!$A$1:$J$36</definedName>
    <definedName name="_xlnm.Print_Area" localSheetId="11">'Neonatologija TAB 9'!$A$1:$F$12</definedName>
    <definedName name="_xlnm.Print_Area" localSheetId="13">'Pregledi UKUPNO TAB 10A'!$A$1:$I$52</definedName>
    <definedName name="_xlnm.Print_Area" localSheetId="22">'Sanitet.mat. TAB 19'!$A$1:$G$16</definedName>
    <definedName name="_xlnm.Print_Area" localSheetId="24">'Soc.Epid.Inform. TAB 21'!$A$1:$E$23</definedName>
    <definedName name="_xlnm.Print_Titles" localSheetId="16">'Dijagnostika TAB 13'!$6:$7</definedName>
    <definedName name="_xlnm.Print_Titles" localSheetId="21">'Implantati TAB 18'!$5:$7</definedName>
    <definedName name="_xlnm.Print_Titles" localSheetId="3">'Kadar.zaj.med.del. ТАB 3'!$A:$A</definedName>
    <definedName name="_xlnm.Print_Titles" localSheetId="17">'Lab TAB 14'!$6:$7</definedName>
    <definedName name="_xlnm.Print_Titles" localSheetId="20">'Lekovi TAB 17'!$5:$7</definedName>
    <definedName name="_xlnm.Print_Titles" localSheetId="23">'Liste.čekanja TAB 20'!$1:$6</definedName>
  </definedNames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A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услуга   090022  се мења за преглед 000008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A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услуга   090022  се мења за преглед 000008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korisnik</author>
  </authors>
  <commentList>
    <comment ref="A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090019</t>
        </r>
      </text>
    </comment>
    <comment ref="A4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090212</t>
        </r>
      </text>
    </comment>
    <comment ref="A46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47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49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50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51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5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53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54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55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56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65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66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ne postoji, nova je 9601201</t>
        </r>
      </text>
    </comment>
    <comment ref="A67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ne postoji, nova je 9601202</t>
        </r>
      </text>
    </comment>
    <comment ref="A71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7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83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замењује 090079 и 090052</t>
        </r>
      </text>
    </comment>
    <comment ref="A100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01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0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03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090052</t>
        </r>
      </text>
    </comment>
    <comment ref="A110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1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13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14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29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34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47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49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50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51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5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53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54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55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56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57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6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66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67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74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19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0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03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76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82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83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ne postoji,
nova šifra je 9601201</t>
        </r>
      </text>
    </comment>
    <comment ref="A284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85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86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87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288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305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  <comment ref="A320" authorId="1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aktivna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A13" authorId="0">
      <text>
        <r>
          <rPr>
            <b/>
            <sz val="9"/>
            <rFont val="Tahoma"/>
            <family val="0"/>
          </rPr>
          <t>HP:</t>
        </r>
        <r>
          <rPr>
            <sz val="9"/>
            <rFont val="Tahoma"/>
            <family val="0"/>
          </rPr>
          <t xml:space="preserve">
није у функцији </t>
        </r>
      </text>
    </comment>
  </commentList>
</comments>
</file>

<file path=xl/sharedStrings.xml><?xml version="1.0" encoding="utf-8"?>
<sst xmlns="http://schemas.openxmlformats.org/spreadsheetml/2006/main" count="2215" uniqueCount="1015">
  <si>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</si>
  <si>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</si>
  <si>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</si>
  <si>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</si>
  <si>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</si>
  <si>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</si>
  <si>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</si>
  <si>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</si>
  <si>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</si>
  <si>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</si>
  <si>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</si>
  <si>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</si>
  <si>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</si>
  <si>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</si>
  <si>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</si>
  <si>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</si>
  <si>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</si>
  <si>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</si>
  <si>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</si>
  <si>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</si>
  <si>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</si>
  <si>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</si>
  <si>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</si>
  <si>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</si>
  <si>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</si>
  <si>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</si>
  <si>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</si>
  <si>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</si>
  <si>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</si>
  <si>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</si>
  <si>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</si>
  <si>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</si>
  <si>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</si>
  <si>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</si>
  <si>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</si>
  <si>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</si>
  <si>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</si>
  <si>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</si>
  <si>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</si>
  <si>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</si>
  <si>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</si>
  <si>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</si>
  <si>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</si>
  <si>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</si>
  <si>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</si>
  <si>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</si>
  <si>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</si>
  <si>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</si>
  <si>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</si>
  <si>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НАЗИВ</t>
  </si>
  <si>
    <t>ШИФРА</t>
  </si>
  <si>
    <t>ДИЈАЛИЗА</t>
  </si>
  <si>
    <t>Р. Бр.</t>
  </si>
  <si>
    <t>`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</si>
  <si>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</si>
  <si>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</si>
  <si>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</si>
  <si>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</si>
  <si>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</si>
  <si>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</si>
  <si>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</si>
  <si>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</si>
  <si>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</si>
  <si>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</si>
  <si>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</si>
  <si>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</si>
  <si>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</si>
  <si>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</si>
  <si>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</si>
  <si>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</si>
  <si>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</si>
  <si>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</si>
  <si>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</si>
  <si>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</si>
  <si>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</si>
  <si>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</si>
  <si>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</si>
  <si>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</si>
  <si>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</si>
  <si>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</si>
  <si>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</si>
  <si>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</si>
  <si>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</si>
  <si>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</si>
  <si>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</si>
  <si>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ЦИТОСТАТИЦИ СА Ц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</si>
  <si>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</si>
  <si>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</si>
  <si>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</si>
  <si>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</si>
  <si>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</si>
  <si>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</si>
  <si>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</si>
  <si>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</si>
  <si>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</si>
  <si>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</si>
  <si>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</si>
  <si>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</si>
  <si>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</si>
  <si>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</si>
  <si>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</si>
  <si>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</si>
  <si>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</si>
  <si>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</si>
  <si>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</si>
  <si>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</si>
  <si>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</si>
  <si>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</si>
  <si>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</si>
  <si>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</si>
  <si>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</si>
  <si>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</si>
  <si>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</si>
  <si>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</si>
  <si>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УСЛУГЕ СОЦИЈАЛНЕ МЕДИЦИНЕ (УКУПНО)</t>
  </si>
  <si>
    <t>УСЛУГЕ ЕПИДЕМИОЛОГИЈЕ (УКУПНО)</t>
  </si>
  <si>
    <t>УСЛУГЕ ИНФОРМАТИКЕ (УКУПНО)</t>
  </si>
  <si>
    <t>ОСТАЛЕ УСЛУГЕ  (УКУПНО)</t>
  </si>
  <si>
    <t>УКУПНО УСЛУГЕ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</si>
  <si>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</si>
  <si>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</si>
  <si>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</si>
  <si>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</si>
  <si>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</si>
  <si>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</si>
  <si>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</si>
  <si>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</si>
  <si>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</si>
  <si>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</si>
  <si>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</si>
  <si>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</si>
  <si>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</si>
  <si>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</si>
  <si>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</si>
  <si>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</si>
  <si>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</si>
  <si>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</si>
  <si>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</si>
  <si>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</si>
  <si>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</si>
  <si>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</si>
  <si>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</si>
  <si>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</si>
  <si>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</si>
  <si>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</si>
  <si>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</si>
  <si>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</si>
  <si>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</si>
  <si>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</si>
  <si>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</si>
  <si>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</si>
  <si>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</si>
  <si>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</si>
  <si>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</si>
  <si>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59300-00</t>
  </si>
  <si>
    <t>55076-00</t>
  </si>
  <si>
    <t>90901-10</t>
  </si>
  <si>
    <t>Магнетна резонанца дојке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</si>
  <si>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</si>
  <si>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</si>
  <si>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</si>
  <si>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</si>
  <si>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</si>
  <si>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</si>
  <si>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</si>
  <si>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</si>
  <si>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</si>
  <si>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</si>
  <si>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</si>
  <si>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</si>
  <si>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</si>
  <si>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</si>
  <si>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</si>
  <si>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</si>
  <si>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</si>
  <si>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</si>
  <si>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</si>
  <si>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</si>
  <si>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</si>
  <si>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</si>
  <si>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</si>
  <si>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</si>
  <si>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</si>
  <si>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</si>
  <si>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</si>
  <si>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</si>
  <si>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</si>
  <si>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</si>
  <si>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</si>
  <si>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</si>
  <si>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</si>
  <si>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</si>
  <si>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</si>
  <si>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</si>
  <si>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</si>
  <si>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</si>
  <si>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</si>
  <si>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</si>
  <si>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</si>
  <si>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</si>
  <si>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</si>
  <si>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</si>
  <si>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</si>
  <si>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</si>
  <si>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</si>
  <si>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</si>
  <si>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</si>
  <si>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</si>
  <si>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</si>
  <si>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</si>
  <si>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</si>
  <si>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</si>
  <si>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</si>
  <si>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</si>
  <si>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</si>
  <si>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</si>
  <si>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</si>
  <si>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</si>
  <si>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Назив услуге</t>
  </si>
  <si>
    <t>Специјалистички прегледи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</si>
  <si>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</si>
  <si>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</si>
  <si>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</si>
  <si>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</si>
  <si>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</si>
  <si>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</si>
  <si>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Амбулантни</t>
  </si>
  <si>
    <t>Стационарни</t>
  </si>
  <si>
    <t>Број апарата</t>
  </si>
  <si>
    <t>Дијагностичке процедуре са снимањем</t>
  </si>
  <si>
    <t>Број пацијената</t>
  </si>
  <si>
    <t>Број прегледаних узорака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</si>
  <si>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</si>
  <si>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</si>
  <si>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</si>
  <si>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</si>
  <si>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</si>
  <si>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</si>
  <si>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</si>
  <si>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</si>
  <si>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</si>
  <si>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</si>
  <si>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</si>
  <si>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</si>
  <si>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</si>
  <si>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</si>
  <si>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</si>
  <si>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</si>
  <si>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</si>
  <si>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</si>
  <si>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</si>
  <si>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</si>
  <si>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</si>
  <si>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</si>
  <si>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</si>
  <si>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</si>
  <si>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</si>
  <si>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</si>
  <si>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</si>
  <si>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</si>
  <si>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</si>
  <si>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</si>
  <si>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</si>
  <si>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</si>
  <si>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</si>
  <si>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</si>
  <si>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</si>
  <si>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</si>
  <si>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</si>
  <si>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</si>
  <si>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</si>
  <si>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</si>
  <si>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</si>
  <si>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</si>
  <si>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</si>
  <si>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</si>
  <si>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</si>
  <si>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</si>
  <si>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</si>
  <si>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</si>
  <si>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Услуге социјалне медицине, епидемиологије и информатике</t>
  </si>
  <si>
    <t>Капацитети и коришћење дневних болница</t>
  </si>
  <si>
    <t>Здравствене услуге</t>
  </si>
  <si>
    <t>Лабораторијска дијагностика</t>
  </si>
  <si>
    <t xml:space="preserve">Укупан број пацијената на листи чекања на дан 31.12.2014. </t>
  </si>
  <si>
    <t xml:space="preserve">Број пацијената са листе чекања којима је урађена  процедура/интервенција 2014.         </t>
  </si>
  <si>
    <t>Укупан број свих пацијената којима је урађена интервенција/процедура у ЗУ 2014.</t>
  </si>
  <si>
    <t>Укупан број дана проведених на листи чекања 2014.</t>
  </si>
  <si>
    <t>Број пацијената са Листе чекања који су скинути/обрисани са Листе чекања 2014.</t>
  </si>
  <si>
    <t>Број нових пацијената на листи чекања 2014.</t>
  </si>
  <si>
    <t>Просечна дужина чекања у данима 2014.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</si>
  <si>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</si>
  <si>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</si>
  <si>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</si>
  <si>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</si>
  <si>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</si>
  <si>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</si>
  <si>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</si>
  <si>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</si>
  <si>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</si>
  <si>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</si>
  <si>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</si>
  <si>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</si>
  <si>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</si>
  <si>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</si>
  <si>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</si>
  <si>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</si>
  <si>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</si>
  <si>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Рендген дијагностика (у загради уписати број апарата и број смена)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</si>
  <si>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</si>
  <si>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</si>
  <si>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</si>
  <si>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</si>
  <si>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</si>
  <si>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</si>
  <si>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</si>
  <si>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</si>
  <si>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</si>
  <si>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</si>
  <si>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</si>
  <si>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>Извршено у 2015.</t>
  </si>
  <si>
    <t>План за 2016.</t>
  </si>
  <si>
    <t>Планиран укупан број процедура за које се воде листе чекања за 2016.</t>
  </si>
  <si>
    <t xml:space="preserve"> 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</si>
  <si>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</si>
  <si>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</si>
  <si>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</si>
  <si>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</si>
  <si>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</si>
  <si>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</si>
  <si>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Набавка крви и лабилних продуката крви од завода/института за трансфузију крви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</si>
  <si>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</si>
  <si>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1. Абдоминална хирургија и гастроентерологија</t>
  </si>
  <si>
    <t>2. Васкуларна хирургија</t>
  </si>
  <si>
    <t>3. Кардиологија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</si>
  <si>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</si>
  <si>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</si>
  <si>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</si>
  <si>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</si>
  <si>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</si>
  <si>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</si>
  <si>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</si>
  <si>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11. Урологија</t>
  </si>
  <si>
    <t>12. Гинекологија</t>
  </si>
  <si>
    <t>ШИФРА ОРГАНИЗАЦИОНЕ ЈЕДИНИЦЕ</t>
  </si>
  <si>
    <t>ОРГАНИЗАЦИОНА ЈЕДИНИЦА</t>
  </si>
  <si>
    <t>БРОЈ 
ПОСТЕЉА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</si>
  <si>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</si>
  <si>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</si>
  <si>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</si>
  <si>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</si>
  <si>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</si>
  <si>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</si>
  <si>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</si>
  <si>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 xml:space="preserve">Извршење 2015. </t>
  </si>
  <si>
    <t>План 2016.</t>
  </si>
  <si>
    <t>%</t>
  </si>
  <si>
    <t>Пратиоци лечених лица - УКУПНО</t>
  </si>
  <si>
    <t>Капацитети и коришћење болничких постеља-УКУПНО</t>
  </si>
  <si>
    <t>ТАБЕЛА 6</t>
  </si>
  <si>
    <t>ТАБЕЛА 6 А</t>
  </si>
  <si>
    <t>ТАБЕЛА 7</t>
  </si>
  <si>
    <t>ТАБЕЛА 7 А</t>
  </si>
  <si>
    <t>ТАБЕЛА 8</t>
  </si>
  <si>
    <t>ТАБЕЛА 9</t>
  </si>
  <si>
    <t>ТАБЕЛА 11</t>
  </si>
  <si>
    <t>ТАБЕЛА 13</t>
  </si>
  <si>
    <t>ТАБЕЛА 14</t>
  </si>
  <si>
    <t>ТАБЕЛА 15</t>
  </si>
  <si>
    <t>ТАБЕЛА 16</t>
  </si>
  <si>
    <t>ТАБЕЛА 17</t>
  </si>
  <si>
    <t>ТАБЕЛА 18</t>
  </si>
  <si>
    <t>ТАБЕЛА 19</t>
  </si>
  <si>
    <t>ТАБЕЛА 20</t>
  </si>
  <si>
    <t>ТАБЕЛА 21</t>
  </si>
  <si>
    <t>Операције СВЕ</t>
  </si>
  <si>
    <t>Институт за ментално здравље</t>
  </si>
  <si>
    <t>НИВО ИНСТИТУТА ( I )</t>
  </si>
  <si>
    <t xml:space="preserve">  НИВО КЛИНИКЕ ЗА ДЕЦУ И ОМЛАДИНУ ( II )</t>
  </si>
  <si>
    <t>Дневна болница за децу
''Проф.др Светомир Бојанин''</t>
  </si>
  <si>
    <t>Дневна болница за адолесценте</t>
  </si>
  <si>
    <t>Кабинет ѕа заштиту деце од злост.</t>
  </si>
  <si>
    <t>Од. за спец. консулт преглед</t>
  </si>
  <si>
    <t>НИВО КЛИНИКЕ ЗА ОДРАСЛЕ ( III)</t>
  </si>
  <si>
    <t>Клин. од за психот поремећ - инт. нега</t>
  </si>
  <si>
    <t>Клин. од за психот. порем - полуинт. нега</t>
  </si>
  <si>
    <t xml:space="preserve">Кл. од за кризна стања и афек порем </t>
  </si>
  <si>
    <t>Дневна болница за одрасле</t>
  </si>
  <si>
    <t>Дневна болница за псхот поремећаје</t>
  </si>
  <si>
    <t>Д. бол за неур порем и пор. личности</t>
  </si>
  <si>
    <t xml:space="preserve">Дневна болница за  афект пор </t>
  </si>
  <si>
    <t>Одељење за спец-консулт прегледе</t>
  </si>
  <si>
    <t>Одсек за брак и породицу</t>
  </si>
  <si>
    <t>Кабинет за кућно лечење</t>
  </si>
  <si>
    <t>Кабинет за треће доба</t>
  </si>
  <si>
    <t>Кабинет за психотерапију</t>
  </si>
  <si>
    <t>Кабинет за кризна стања</t>
  </si>
  <si>
    <t>Кабинет за перинаталну и репродуктивну психијатрију</t>
  </si>
  <si>
    <t>Кабинет за судску псих.</t>
  </si>
  <si>
    <t>НИВО КЛИНИКЕ ЗА БОЛЕСТИ ЗАВИСНОСТИ ( IV )</t>
  </si>
  <si>
    <t>Клин.одељење за бол зависности</t>
  </si>
  <si>
    <t>ОДСЕК ЗА ЕПИЛЕПСИЈЕ И КЛИНИЧКУ НЕУРОЛОГИЈУ ( V )</t>
  </si>
  <si>
    <t>СЛУЖБА ЗА ФАРМАЦЕУТСКУ ДЕЛАТНОСТ И ЛАБОРАТОРИЈУ (VII)</t>
  </si>
  <si>
    <t>Кабинет за клиничке студије</t>
  </si>
  <si>
    <t>Кабинет за образовну делатност</t>
  </si>
  <si>
    <t>СЛУЖБА ЗА НЕМЕДИЦИНСКЕ ПОСЛОВЕ ( IX )</t>
  </si>
  <si>
    <t>Одсек за правне и опште послове</t>
  </si>
  <si>
    <t>Одсек за економско финансијске послове</t>
  </si>
  <si>
    <t>Дневна болница за децу у оквиру клинике за децу и омладину ( I )
''Проф.др Светомир Бојанин''</t>
  </si>
  <si>
    <t>Дневна болница за адолесценте у оквиру клинике за децу и омладину ( II )</t>
  </si>
  <si>
    <t>Ниво дневне болнице за одрасле ( III )</t>
  </si>
  <si>
    <t>Клиничко одељење за кризна стања
 и афективне поремећаје</t>
  </si>
  <si>
    <t>Одељење за 
специјалистичко - консултативне прегледе у оквиру клинике за одрасле</t>
  </si>
  <si>
    <t xml:space="preserve">Одсек за правне и 
опште послове </t>
  </si>
  <si>
    <t>Одсек за 
финансијске послове</t>
  </si>
  <si>
    <t>Сл.за науч.истражив.
делатност</t>
  </si>
  <si>
    <t>L000018</t>
  </si>
  <si>
    <t xml:space="preserve">Uzorkovanje krvi (mikrouzorkovanje) </t>
  </si>
  <si>
    <t>L000026</t>
  </si>
  <si>
    <t xml:space="preserve">Uzorkovanje krvi (venepunkcija) </t>
  </si>
  <si>
    <t>L000034</t>
  </si>
  <si>
    <t>Uzorkovanje drugih bioloških materijala u laboratoriji</t>
  </si>
  <si>
    <t>L000059</t>
  </si>
  <si>
    <t>Prijem i kontrola kvaliteta uzorka i priprema uzorka za zamrzavanje, skladištenje i transport**</t>
  </si>
  <si>
    <t>Хематолошке анализе укупно</t>
  </si>
  <si>
    <t>L014092</t>
  </si>
  <si>
    <t>Krvna slika (Hb, Er, Hct, MCV, MCH, MCHC, Le, Tr, LeF, PDW, MPV)</t>
  </si>
  <si>
    <t>L014118</t>
  </si>
  <si>
    <t>Leukocitarna formula (LeF) - ručno</t>
  </si>
  <si>
    <t>L014209</t>
  </si>
  <si>
    <t xml:space="preserve">Sedimentacija eritrocita (SE) </t>
  </si>
  <si>
    <t>L015271</t>
  </si>
  <si>
    <t xml:space="preserve">Vreme krvarenja (Duke) </t>
  </si>
  <si>
    <t>Биохемијске анализе укупно</t>
  </si>
  <si>
    <t>L000042</t>
  </si>
  <si>
    <t>Prijem, kontrola kvaliteta uzorka i priprema uzorka za laboratorijska ispitivanja*</t>
  </si>
  <si>
    <t>L001057</t>
  </si>
  <si>
    <t xml:space="preserve">Alanin aminotransferaza (ALT) u serumu - spektrofotometrija </t>
  </si>
  <si>
    <t>L001081</t>
  </si>
  <si>
    <t xml:space="preserve">Albumin u serumu - spektrofotometrijom </t>
  </si>
  <si>
    <t>L001255</t>
  </si>
  <si>
    <t xml:space="preserve">Alkalna fosfataza (ALP) u serumu -spektrofotometrijom </t>
  </si>
  <si>
    <t>L001651</t>
  </si>
  <si>
    <t xml:space="preserve">Aspartat aminotransferaza (AST) u serumu - spektrofotometrijom </t>
  </si>
  <si>
    <t>L001719</t>
  </si>
  <si>
    <t xml:space="preserve">Benzodiazepin u serumu </t>
  </si>
  <si>
    <t>L001891</t>
  </si>
  <si>
    <t xml:space="preserve">Bilirubin (direktan) u serumu - spektrofotometrijom </t>
  </si>
  <si>
    <t>L001917</t>
  </si>
  <si>
    <t xml:space="preserve">Bilirubin (ukupan) u serumu - spektrofotometrijom </t>
  </si>
  <si>
    <t>L002055</t>
  </si>
  <si>
    <t xml:space="preserve">C-reaktivni protein (CRP) u serumu - imunoturbidimetrijom </t>
  </si>
  <si>
    <t>L002352</t>
  </si>
  <si>
    <t xml:space="preserve">Fenobarbiton (Luminal) u serumu </t>
  </si>
  <si>
    <t>L002360</t>
  </si>
  <si>
    <t xml:space="preserve">Feritin u serumu - imunohemijski </t>
  </si>
  <si>
    <t>L002543</t>
  </si>
  <si>
    <t xml:space="preserve">Gama-glutamil transferaza (gama-GT) u serumu - spektrofotometrija </t>
  </si>
  <si>
    <t>L002618</t>
  </si>
  <si>
    <t xml:space="preserve">Glukoza u serumu - spektrofotometrija </t>
  </si>
  <si>
    <t>L002667</t>
  </si>
  <si>
    <t xml:space="preserve">Gvožđe u serumu </t>
  </si>
  <si>
    <t>L002766</t>
  </si>
  <si>
    <t xml:space="preserve">Hloridi u serumu - jon-selektivnom elektrodom (JSE) </t>
  </si>
  <si>
    <t>L002816</t>
  </si>
  <si>
    <t xml:space="preserve">Holesterol (ukupan) u serumu - spektrofotometrijom </t>
  </si>
  <si>
    <t>L002857</t>
  </si>
  <si>
    <t xml:space="preserve">Holesterol, HDL - u serumu - spektrofotometrija </t>
  </si>
  <si>
    <t>L002873</t>
  </si>
  <si>
    <t xml:space="preserve">Holesterol, LDL - u serumu - izračunavanjem </t>
  </si>
  <si>
    <t>L002899</t>
  </si>
  <si>
    <t xml:space="preserve">Holesterol, LDL - u serumu - spektrofotometrijom </t>
  </si>
  <si>
    <t>L002923</t>
  </si>
  <si>
    <t xml:space="preserve">Holinesteraza (CHE) u serumu </t>
  </si>
  <si>
    <t>L003749</t>
  </si>
  <si>
    <t xml:space="preserve">Kalcijum u serumu - spektrofotometrijom </t>
  </si>
  <si>
    <t>L003780</t>
  </si>
  <si>
    <t xml:space="preserve">Kalijum u serumu - jon-selektivnom elektrodom (JSE) </t>
  </si>
  <si>
    <t>L003822</t>
  </si>
  <si>
    <t xml:space="preserve">Karbamazepin u serumu </t>
  </si>
  <si>
    <t>L004234</t>
  </si>
  <si>
    <t xml:space="preserve">Kreatin kinaza (CK) u serumu - spektrofotometrija </t>
  </si>
  <si>
    <t>L004317</t>
  </si>
  <si>
    <t xml:space="preserve">Kreatinin u serumu-spektrofotometrijom </t>
  </si>
  <si>
    <t>L004416</t>
  </si>
  <si>
    <t xml:space="preserve">Laktat dehidrogenaza (LDH) u serumu - spektrofotometrija </t>
  </si>
  <si>
    <t>L004572</t>
  </si>
  <si>
    <t xml:space="preserve">Litijum u serumu - spektrofotometrijom </t>
  </si>
  <si>
    <t>L004655</t>
  </si>
  <si>
    <t xml:space="preserve">Magnezijum u serumu - spektrofotometrija </t>
  </si>
  <si>
    <t>L004812</t>
  </si>
  <si>
    <t xml:space="preserve">Mokraćna kiselina u serumu - spektrofotometrija </t>
  </si>
  <si>
    <t>L004879</t>
  </si>
  <si>
    <t xml:space="preserve">Natrijum u serumu, jon-selektivnom elektrodom (JSE) </t>
  </si>
  <si>
    <t>L005439</t>
  </si>
  <si>
    <t xml:space="preserve">Proteini (ukupni) u serumu - spektrofotometrijom </t>
  </si>
  <si>
    <t>L006072</t>
  </si>
  <si>
    <t xml:space="preserve">Trigliceridi u serumu - spektrofotometrija </t>
  </si>
  <si>
    <t>L006254</t>
  </si>
  <si>
    <t xml:space="preserve">Urea u serumu - spektrofotometrijom </t>
  </si>
  <si>
    <t>L006288</t>
  </si>
  <si>
    <t xml:space="preserve">Valproična kiselina (Depakene) u serumu </t>
  </si>
  <si>
    <t>L023226</t>
  </si>
  <si>
    <t>Benzodiazepini u urinu - POCT metodom</t>
  </si>
  <si>
    <t>L023358</t>
  </si>
  <si>
    <t>Ilegalne droge u urinu - test trakom</t>
  </si>
  <si>
    <t>ПРЕГЛЕД УРИНА - УКУПНО АНАЛИЗА</t>
  </si>
  <si>
    <t>L008979</t>
  </si>
  <si>
    <t xml:space="preserve">Celokupni pregled urina - ručno </t>
  </si>
  <si>
    <t>L009399</t>
  </si>
  <si>
    <t xml:space="preserve">pH urina </t>
  </si>
  <si>
    <t>L009472</t>
  </si>
  <si>
    <t xml:space="preserve">Sediment urina </t>
  </si>
  <si>
    <t>ЦИТОГЕНЕТСКА ЛАБОРАТОРИЈА УКУПНО</t>
  </si>
  <si>
    <t>L013987</t>
  </si>
  <si>
    <t>Broj fetalnih eritrocita u razmazu periferne krvi (FMH)</t>
  </si>
  <si>
    <t>L020206</t>
  </si>
  <si>
    <t>Mikroskopski pregled bojenog preparata</t>
  </si>
  <si>
    <t>L025676</t>
  </si>
  <si>
    <t>Kariotip iz kulture limfocita periferne krvi</t>
  </si>
  <si>
    <t>L025718</t>
  </si>
  <si>
    <t>Kariotip iz ćelija horionskih resica-direktna metoda</t>
  </si>
  <si>
    <t>L025726</t>
  </si>
  <si>
    <t>Kariotip iz kulture ćelija horionskih resica</t>
  </si>
  <si>
    <t>L025734</t>
  </si>
  <si>
    <t>Kariotip iz kulture amnionskih ćelija</t>
  </si>
  <si>
    <t>L025742</t>
  </si>
  <si>
    <t>Kariotip iz kulture fibroblasta kože</t>
  </si>
  <si>
    <t>L025759</t>
  </si>
  <si>
    <t>Kariotip iz kulture ćelija sinhronizovanih metotreksatom</t>
  </si>
  <si>
    <t>L025767</t>
  </si>
  <si>
    <t>Kariotip iz kulture ćelija primenom Yunis tehnike</t>
  </si>
  <si>
    <t>L025775</t>
  </si>
  <si>
    <t>Analiza kariotipa iz kulture ćelija primenom tehnike traka (G, R, C i dr.)</t>
  </si>
  <si>
    <t>L025783</t>
  </si>
  <si>
    <t>Analiza kariotipa primenom metode izmene sestrinskih hromatida (SCE)</t>
  </si>
  <si>
    <t>L025817</t>
  </si>
  <si>
    <t>Polni hromatin</t>
  </si>
  <si>
    <t>L025825</t>
  </si>
  <si>
    <t>Dijagnostika hromozomskih aberacija FISH metodom (pojedinačne probe)</t>
  </si>
  <si>
    <t>L025833</t>
  </si>
  <si>
    <t xml:space="preserve">Dijagnostika hromozomskih rearanžmana M-FISH metodom </t>
  </si>
  <si>
    <t>L025841</t>
  </si>
  <si>
    <t>Analiza kariotipa primenom metode CGH</t>
  </si>
  <si>
    <t>L025858</t>
  </si>
  <si>
    <t>Analiza kariotipa primenom metode CGH array</t>
  </si>
  <si>
    <t>L025866</t>
  </si>
  <si>
    <t>Detekcija genskih mutacija kod naslednih i drugih bolesti (leukemije, tumori i dr.) PCR metodom</t>
  </si>
  <si>
    <t>L026054</t>
  </si>
  <si>
    <t>Izolacija DNK/RNK iz tkiva i parafinskih kalupa</t>
  </si>
  <si>
    <t>L026088</t>
  </si>
  <si>
    <t>Konsultacije za postavljanje genetičke dijagnoze</t>
  </si>
  <si>
    <t>КЛИНИЧКО ОДЕЉЕЊЕ ЗА ОДРАСЛЕ У ОКВИРУ КЛИНИКА ЗА ОДРАСЛЕ</t>
  </si>
  <si>
    <t>КЛИНИЧКО ОДЕЉЕЊЕ ЗА БОЛЕСТИ ЗАВИСНОСТИ</t>
  </si>
  <si>
    <t>КЛИНИЧКО ОДЕЉЕЊЕ ЗА ДЕЦУ И АДОЛЕСЦЕНТЕ</t>
  </si>
  <si>
    <t>Клиника за децу и адолесценте</t>
  </si>
  <si>
    <t>ДНЕВНА БОЛНИЦА ЗА ДЕЦУ У ОКВИРУ КЛИНИКЕ ЗА ДЕЦУ И АДОЛЕСЦЕНТЕ</t>
  </si>
  <si>
    <t>ДНЕВНА БОЛНИЦА ЗА БОЛЕСТИ ЗАВИСНОСТИ У АДОСЦЕНЦИЈИ ПАУНОВА 2</t>
  </si>
  <si>
    <t>ДНЕВНА БОЛНИЦА ЗА ОДРАСЛЕ У ОКВИРУ КЛИНИКЕ ЗА ОДРАСЛЕ</t>
  </si>
  <si>
    <t>ДНЕВНА БОЛНИЦА ЗА АДОЛЕСЦЕНТЕ У ОКВИРУ КЛИНИКЕ ЗА ДЕЦУ И АДОЛЕСЦЕНТЕ</t>
  </si>
  <si>
    <t>ДНЕВНА БОЛНИЦА ЗА БОЛЕСТИ ЗАВИСНОСТИ  ПАУНОВА 2</t>
  </si>
  <si>
    <t>ДНЕВНА БОЛНИЦА ЗА БОЛЕСТИ ЗАВИСНОСТИ У ОКВИРУ КЛИНИКЕ ЗА БОЛЕСТИ ЗАВИСНОСТИ</t>
  </si>
  <si>
    <t>090061</t>
  </si>
  <si>
    <t>090062</t>
  </si>
  <si>
    <t>090063</t>
  </si>
  <si>
    <t>Одељење за специјалистичко консултативне прегледе -клинике за одрасле</t>
  </si>
  <si>
    <t>Одељење за специјалистичко консултативне прегледе -клиника за децу  омладину</t>
  </si>
  <si>
    <t>1 УКУПНО:</t>
  </si>
  <si>
    <t>2 УКУПНО:</t>
  </si>
  <si>
    <t>Одсек за епилепсију и клиничку неурофизиологију</t>
  </si>
  <si>
    <t>3 УКУПНО:</t>
  </si>
  <si>
    <t>Одсек замедицинску генетику "Проф др Славка Морић Петровић"</t>
  </si>
  <si>
    <t>4 УКУПНО:</t>
  </si>
  <si>
    <t>УКУПНО 1+ 2+ 3+ 4</t>
  </si>
  <si>
    <t>Одсек за медицинску генетику "Проф др Славка Морић Петровић"</t>
  </si>
  <si>
    <t>Остале услуге</t>
  </si>
  <si>
    <t>Одељење за специјалистичко консултативне прегледе - клиника за одрасле</t>
  </si>
  <si>
    <t>Групна психотерапија - по једној сеанси</t>
  </si>
  <si>
    <t>Индивидуални рад психолога са родитељима</t>
  </si>
  <si>
    <t>Продужна групна социотерапија-вредност услуге по пацијенту</t>
  </si>
  <si>
    <t>Групна социотерапија</t>
  </si>
  <si>
    <t>Социотерапијски рад са члановима породице или колектива</t>
  </si>
  <si>
    <t>Трансакцинална анализа (групна)</t>
  </si>
  <si>
    <t>Трансакционална анализа (индивидуална)</t>
  </si>
  <si>
    <t>600169</t>
  </si>
  <si>
    <t>функционална радна терапија-групна</t>
  </si>
  <si>
    <t>артикулациони третман</t>
  </si>
  <si>
    <t>корекциони третман поремећаја говора</t>
  </si>
  <si>
    <t>вежбе за постизање тоничне уједначености</t>
  </si>
  <si>
    <t xml:space="preserve">92001-00    </t>
  </si>
  <si>
    <t>Општи физикални преглед</t>
  </si>
  <si>
    <t xml:space="preserve">92002-00    </t>
  </si>
  <si>
    <t xml:space="preserve">Рехабилитација од алкохола </t>
  </si>
  <si>
    <t xml:space="preserve">92003-00    </t>
  </si>
  <si>
    <t xml:space="preserve">  Детоксикација од алкохола</t>
  </si>
  <si>
    <t xml:space="preserve">92004-00    </t>
  </si>
  <si>
    <t xml:space="preserve"> Рехабилитација и детоксикација од алкохола</t>
  </si>
  <si>
    <t xml:space="preserve">92005-00    </t>
  </si>
  <si>
    <t xml:space="preserve"> Рехабилитација од дрога</t>
  </si>
  <si>
    <t xml:space="preserve">92006-00   </t>
  </si>
  <si>
    <t xml:space="preserve">  Детоксикација од дрога</t>
  </si>
  <si>
    <t xml:space="preserve">92007-00   </t>
  </si>
  <si>
    <t xml:space="preserve"> Рехабилитација и детоксикација од дрога</t>
  </si>
  <si>
    <t xml:space="preserve">92008-00    </t>
  </si>
  <si>
    <t>Комбинована рехабилитација од алкохола и дрога</t>
  </si>
  <si>
    <t xml:space="preserve">92009-00   </t>
  </si>
  <si>
    <t>Комбинована детоксикација од алкохола и дрога</t>
  </si>
  <si>
    <t xml:space="preserve">92010-00    </t>
  </si>
  <si>
    <t xml:space="preserve">Комбинована рехабилитација и детоксикација од алкохола и дрога </t>
  </si>
  <si>
    <t>95550-00</t>
  </si>
  <si>
    <t>Удружене здравствене процедуре, дијететика</t>
  </si>
  <si>
    <t>95550-01</t>
  </si>
  <si>
    <t>Удружене здравствене процедуре, социјални рад</t>
  </si>
  <si>
    <t>95550-02</t>
  </si>
  <si>
    <t>Удружене здравствене процедуре, радна терапија</t>
  </si>
  <si>
    <t>95550-05</t>
  </si>
  <si>
    <t>Удружене здравствене процедуре, патологија говора</t>
  </si>
  <si>
    <t>95550-09</t>
  </si>
  <si>
    <t>Удружене здравствене процедуре, фармација</t>
  </si>
  <si>
    <t>95550-10</t>
  </si>
  <si>
    <t>Удружене здравствене процедуре, психологија</t>
  </si>
  <si>
    <t>95550-11</t>
  </si>
  <si>
    <t>Удружене здравствене процедуре, друго</t>
  </si>
  <si>
    <t>96008-00</t>
  </si>
  <si>
    <t>neurološka procena</t>
  </si>
  <si>
    <t>96012-00</t>
  </si>
  <si>
    <t>процена говора</t>
  </si>
  <si>
    <t xml:space="preserve">Дефектолошка анамнеза и обсервација  </t>
  </si>
  <si>
    <t xml:space="preserve">96012-002 </t>
  </si>
  <si>
    <t>Контролни преглед логопеда</t>
  </si>
  <si>
    <t>96013-00</t>
  </si>
  <si>
    <t>procena rečitosti</t>
  </si>
  <si>
    <t xml:space="preserve">96014-00  </t>
  </si>
  <si>
    <t>Процена језичких способности</t>
  </si>
  <si>
    <t>96021-00</t>
  </si>
  <si>
    <t>procena samostalnosti</t>
  </si>
  <si>
    <t>96022-00</t>
  </si>
  <si>
    <t>procena održavanja zdravlja i oporavka</t>
  </si>
  <si>
    <t>96023-00</t>
  </si>
  <si>
    <t>procena starenja</t>
  </si>
  <si>
    <t>96026-00</t>
  </si>
  <si>
    <t>procena ishrane/dnevnog unosa hrane</t>
  </si>
  <si>
    <t>96027-00</t>
  </si>
  <si>
    <t>procena uzimanja propisanih lekova</t>
  </si>
  <si>
    <t>96030-00</t>
  </si>
  <si>
    <t>situaciona /profesionalna procena i procena okruženja</t>
  </si>
  <si>
    <t>96031-00</t>
  </si>
  <si>
    <t>procena roditeljskih veština</t>
  </si>
  <si>
    <t>96032-00</t>
  </si>
  <si>
    <t>психосоцијална процена</t>
  </si>
  <si>
    <t>96034-00</t>
  </si>
  <si>
    <t>процена узимања алкохола и осталих дрога(лекова)</t>
  </si>
  <si>
    <t>96037-00</t>
  </si>
  <si>
    <t>остале процене,консултације или евалуације</t>
  </si>
  <si>
    <t>96066-00</t>
  </si>
  <si>
    <t>превентивно саветовање или подучавање</t>
  </si>
  <si>
    <t>96067-00</t>
  </si>
  <si>
    <t>саветовање или подучавање о исхрани/дневном уносу хране</t>
  </si>
  <si>
    <t>96072-00</t>
  </si>
  <si>
    <t>саветовање или подучавање опрописаним /самоизабраним лековима</t>
  </si>
  <si>
    <t>96073-00</t>
  </si>
  <si>
    <t>саветовање или подучавање о штетности супстанци које узрокују зависност</t>
  </si>
  <si>
    <t>96074-00</t>
  </si>
  <si>
    <t>саветовање или подучавање озависности о коцкању и клађењу</t>
  </si>
  <si>
    <t>96075-00</t>
  </si>
  <si>
    <t>саветовање или подучавање о бризи о самом себи</t>
  </si>
  <si>
    <t>96076-00</t>
  </si>
  <si>
    <t>savetovanje ili podučavanje o održavanju zdravljai oporavku</t>
  </si>
  <si>
    <t>96079-00</t>
  </si>
  <si>
    <t>ситуационо/професионално саветовање или подучавање</t>
  </si>
  <si>
    <t>96080-00</t>
  </si>
  <si>
    <t>саветовање или подучавање о планирању породице,припремању за родитељство</t>
  </si>
  <si>
    <t>96095-00</t>
  </si>
  <si>
    <t>подршка терапеутској дијети</t>
  </si>
  <si>
    <t>96096-00</t>
  </si>
  <si>
    <t>орална нутритивна подршка</t>
  </si>
  <si>
    <t>96097-00</t>
  </si>
  <si>
    <t>ентерална нутритивна подршка</t>
  </si>
  <si>
    <t>96098-00</t>
  </si>
  <si>
    <t>парентерална нутритивна подршка</t>
  </si>
  <si>
    <t xml:space="preserve">96100-00   </t>
  </si>
  <si>
    <t>Психодинамска терапија</t>
  </si>
  <si>
    <t xml:space="preserve">96101-00   </t>
  </si>
  <si>
    <t>Когнитивна бихејвиорална терапија</t>
  </si>
  <si>
    <t xml:space="preserve">96104-00   </t>
  </si>
  <si>
    <t>Музикотерапија</t>
  </si>
  <si>
    <t xml:space="preserve">96112-00   </t>
  </si>
  <si>
    <t xml:space="preserve">Увежбавање вештина у активностима повезаним са сензорном /сензо-моторном/сензо-неуралном функцијом </t>
  </si>
  <si>
    <t xml:space="preserve">96135-00   </t>
  </si>
  <si>
    <t xml:space="preserve">96136-00   </t>
  </si>
  <si>
    <t>Увежбавање вештина течног говора</t>
  </si>
  <si>
    <t xml:space="preserve">96137-00   </t>
  </si>
  <si>
    <t xml:space="preserve">Увежбавање језичких вештина </t>
  </si>
  <si>
    <t>96175-00</t>
  </si>
  <si>
    <t>ментална/бихејвиорална процена</t>
  </si>
  <si>
    <t xml:space="preserve">96176-00   </t>
  </si>
  <si>
    <t xml:space="preserve">Бихејвиорална терапија </t>
  </si>
  <si>
    <t xml:space="preserve">96177-00   </t>
  </si>
  <si>
    <t>Интерперсонална психотерапија</t>
  </si>
  <si>
    <t xml:space="preserve">96180-00   </t>
  </si>
  <si>
    <t xml:space="preserve">Остале психотерапије или психосоцијане терапије </t>
  </si>
  <si>
    <t xml:space="preserve">96181-00   </t>
  </si>
  <si>
    <t>Терапија уметношћу</t>
  </si>
  <si>
    <t xml:space="preserve">96182-00   </t>
  </si>
  <si>
    <t>Библиотерапија</t>
  </si>
  <si>
    <t xml:space="preserve">96183-00   </t>
  </si>
  <si>
    <t xml:space="preserve">Наративна терапија </t>
  </si>
  <si>
    <t>96184-00</t>
  </si>
  <si>
    <t xml:space="preserve">96185-00   </t>
  </si>
  <si>
    <t>Супортативна психотерапија, некласификована на другом месту</t>
  </si>
  <si>
    <t>96197-09</t>
  </si>
  <si>
    <t>интрамускуларно давање фармаколошког средства, друго и ненеазначено фармаколошко средство</t>
  </si>
  <si>
    <t>96199-09</t>
  </si>
  <si>
    <t>интравенско давање фармаколошког средства, друго и ненеазначено фармаколошко средство</t>
  </si>
  <si>
    <t>96200-06</t>
  </si>
  <si>
    <t>субкутано  давање фармаколошког средства, инсулин</t>
  </si>
  <si>
    <t>96200-09</t>
  </si>
  <si>
    <t>субкутано  давање фармаколошког средства, друго и ненеазначено фармаколошко средство</t>
  </si>
  <si>
    <t>96203-09</t>
  </si>
  <si>
    <t>орално давање фармаколошког средства, друго и ненеазначено фармаколошко средство</t>
  </si>
  <si>
    <t>УКУПНО:</t>
  </si>
  <si>
    <t>Одељење за специјалистичко консултативне прегледе - клиника за децу и омладину</t>
  </si>
  <si>
    <t>procena govora</t>
  </si>
  <si>
    <t>96014-00</t>
  </si>
  <si>
    <t>procena jezičkih sposobnosti</t>
  </si>
  <si>
    <t>procena ishrane/dnevnoh unosa hrane</t>
  </si>
  <si>
    <t>psihosocijalna procena</t>
  </si>
  <si>
    <t>ostale procena,konsultacije ili evaluacije</t>
  </si>
  <si>
    <t>96070-00</t>
  </si>
  <si>
    <t>savetovanje ili podučavanje o glasu ,govoru, rečitosti ili jeziku</t>
  </si>
  <si>
    <t>savetovanje ili podučavanje o održavanju zdravlja</t>
  </si>
  <si>
    <t>96129-00</t>
  </si>
  <si>
    <t>terapija celog tela vežbanjem</t>
  </si>
  <si>
    <t>96134-00</t>
  </si>
  <si>
    <t>uvežbavanje glasa</t>
  </si>
  <si>
    <t>96180-00</t>
  </si>
  <si>
    <t>ostale psihoterapije ili psihosocijalne terapije</t>
  </si>
  <si>
    <t>тестирање развоја</t>
  </si>
  <si>
    <t>96185-00</t>
  </si>
  <si>
    <t>suprtativna terapija,neklasifikovna na drugom mestu</t>
  </si>
  <si>
    <t>310001</t>
  </si>
  <si>
    <t>600307</t>
  </si>
  <si>
    <t>Вежбе релаксације</t>
  </si>
  <si>
    <t>socioterapijski rad sa članovima porodice ili kolektiva</t>
  </si>
  <si>
    <t>Процена узимања прописаних лекова</t>
  </si>
  <si>
    <t>11000-00</t>
  </si>
  <si>
    <t>Електроенцефалографија  ( ЕЕГ )</t>
  </si>
  <si>
    <t>11003-00</t>
  </si>
  <si>
    <t>92011-00</t>
  </si>
  <si>
    <t>Видео и радиотелеметријско приказивање електроенцефалограма (ЕЕГ)</t>
  </si>
  <si>
    <t xml:space="preserve">неуролошка процена </t>
  </si>
  <si>
    <t>Процена речитости</t>
  </si>
  <si>
    <t xml:space="preserve">процена језичких способности       </t>
  </si>
  <si>
    <t>Процена самосталности</t>
  </si>
  <si>
    <t>Процена одржавања здравља или опоравка</t>
  </si>
  <si>
    <t>Процена старења</t>
  </si>
  <si>
    <t>Ситуациона процена и процена окружења</t>
  </si>
  <si>
    <t>Психосоцијална процена</t>
  </si>
  <si>
    <t>preventivno savetovanje ili podučavanje</t>
  </si>
  <si>
    <t>savetovanje ili podučavanje opropisanim /samoizabranim lekovima</t>
  </si>
  <si>
    <t>Саветовање и подучавање о бризи о самом себи</t>
  </si>
  <si>
    <t>Саветовање и подучавање о одржавању здравља и опоравка</t>
  </si>
  <si>
    <t xml:space="preserve"> ситуационо/професионално саветовање или подучавање </t>
  </si>
  <si>
    <t>96929-00</t>
  </si>
  <si>
    <t>Процена управљања финансијама</t>
  </si>
  <si>
    <t>96035-00</t>
  </si>
  <si>
    <t>генетска процена.генетско праћење, укључује општи физикални преглед. Процена генетске историје клијента помоћу породичног стабла</t>
  </si>
  <si>
    <t>96088-00</t>
  </si>
  <si>
    <t xml:space="preserve">генетско саветовање или подучавање </t>
  </si>
  <si>
    <t>96089-00</t>
  </si>
  <si>
    <t>подучавање о правима и могућностима пацијената</t>
  </si>
  <si>
    <t>96090-00</t>
  </si>
  <si>
    <t>Саветовање или информисање пацијента о примени прописаног лека</t>
  </si>
  <si>
    <t>Прилагођавање дозе лека на основу лабораторијских параметара (биохемијски параметри, ниво лека у крви, стање пацијента...) (услугу обавља специјалиста)</t>
  </si>
  <si>
    <t>Провера могућих интеракција међу примењеним лековима</t>
  </si>
  <si>
    <t>Праћење терапијског деловања лека (услугу обавља специјалиста)</t>
  </si>
  <si>
    <t>Праћење потенцијално нежељене реакције пацијента на лек</t>
  </si>
  <si>
    <t>Пријављивање нежељене реакције пацијента на лек</t>
  </si>
  <si>
    <t>Пријављивање нежељене реакције пацијента на медицинско средство</t>
  </si>
  <si>
    <t>Праћење спровођења утврђених терапијских протокола лечења</t>
  </si>
  <si>
    <t>БРОЈ ПАЦИЈЕНАТА УКУПНО:</t>
  </si>
  <si>
    <t>БРОЈ ПРЕГЛЕДАНИХ УЗОРАКА УКУПНО:</t>
  </si>
  <si>
    <t>ЛАБОРАТОРИЈСКЕ АНАЛИЗЕ УКУПНО:</t>
  </si>
  <si>
    <t>Procena rečitosti</t>
  </si>
  <si>
    <t>ОДСЕК ЗА МЕДИЦИНСКУ ГЕНЕТИКУ ( VI)</t>
  </si>
  <si>
    <t>16618-00</t>
  </si>
  <si>
    <t>terapijska amniocenteza</t>
  </si>
  <si>
    <t>А. Биохемијске, хематолошке и анализе урина укупно</t>
  </si>
  <si>
    <t>Клиничко одељење за психотичне поремећаје -интензивна нега</t>
  </si>
  <si>
    <t>Клин одељење за децу и омладину</t>
  </si>
  <si>
    <t xml:space="preserve">Табела 10. </t>
  </si>
  <si>
    <t xml:space="preserve">Специјалистички психијатријски преглед први </t>
  </si>
  <si>
    <t>Специјалистички психијатријски преглед први – професора</t>
  </si>
  <si>
    <t>Специјалистички психијатријски преглед први – доцента и примаријуса</t>
  </si>
  <si>
    <t>090084</t>
  </si>
  <si>
    <t>Специјалистички психијатријски преглед поновни</t>
  </si>
  <si>
    <t>090067</t>
  </si>
  <si>
    <t>Специјалистички психијатријски преглед поновни – професора</t>
  </si>
  <si>
    <t>090086</t>
  </si>
  <si>
    <t xml:space="preserve"> Специјалистички психијатријски преглед поновни – доцента и примаријуса</t>
  </si>
  <si>
    <t>000008</t>
  </si>
  <si>
    <r>
      <t xml:space="preserve"> </t>
    </r>
    <r>
      <rPr>
        <sz val="8"/>
        <rFont val="Arial Narrow"/>
        <family val="2"/>
      </rPr>
      <t xml:space="preserve"> Конзилијарни преглед болесника – 5 учесника</t>
    </r>
  </si>
  <si>
    <t>000005</t>
  </si>
  <si>
    <t>Специјалистички преглед први – доцента и примаријуса</t>
  </si>
  <si>
    <t>000006</t>
  </si>
  <si>
    <t>Специјалистички преглед контролни – доцента и примаријуса</t>
  </si>
  <si>
    <t>Табела 13.</t>
  </si>
  <si>
    <t>Продужна групна психотерапија</t>
  </si>
  <si>
    <t>Израда мишљења клиничког фармаколога о сложеном терапијском проблему</t>
  </si>
  <si>
    <t xml:space="preserve">Израда комплетног фармаколошког профила пацијента </t>
  </si>
  <si>
    <t xml:space="preserve">Анализа и провера терапије са којом пацијент долази у болницу </t>
  </si>
  <si>
    <t>Отварање медицинске документације или уписивање у здравствену документацију</t>
  </si>
  <si>
    <t>Узорковање и слање материјала за лабораторијско испитивање</t>
  </si>
  <si>
    <t>Одређивање антропометријских индекса код испитивања ухрањености</t>
  </si>
  <si>
    <t>Оцена резултата биохемијских показатеља крви и урина, оцена резулта-</t>
  </si>
  <si>
    <t>30055-00</t>
  </si>
  <si>
    <t>Превијање рана</t>
  </si>
  <si>
    <t>Испитивање подељене пажње</t>
  </si>
  <si>
    <t>Испитивање непосредног памћења – визуелно, аудитивно</t>
  </si>
  <si>
    <t>Испитивање одложеног памћења – визуелно, аудитивно</t>
  </si>
  <si>
    <t>једноставна сензомоторна реакција</t>
  </si>
  <si>
    <t>Сложена сензомоторна реакција</t>
  </si>
  <si>
    <t>Испитивање концентрације пажње (тенацитет)</t>
  </si>
  <si>
    <t>Испитивање флексибилности пажње (вигилитет)</t>
  </si>
  <si>
    <t>039336</t>
  </si>
  <si>
    <t>Процена општег стања пацијента</t>
  </si>
  <si>
    <t>U8183204</t>
  </si>
  <si>
    <t>Визуо-моторна процена</t>
  </si>
  <si>
    <t>009303</t>
  </si>
  <si>
    <t>Рад у великој групи(више од 30 особа)-009303</t>
  </si>
  <si>
    <t>96001-00</t>
  </si>
  <si>
    <t>Обука психолошких вештина</t>
  </si>
  <si>
    <t xml:space="preserve">96012-001 </t>
  </si>
  <si>
    <t>96028-00</t>
  </si>
  <si>
    <t>Процена управљања домаћинством</t>
  </si>
  <si>
    <t>96029-00</t>
  </si>
  <si>
    <t>96077-00</t>
  </si>
  <si>
    <t>Едукација или саветовање о одржавању домаћинства</t>
  </si>
  <si>
    <t>96078-00</t>
  </si>
  <si>
    <t>Едукација или саветовање о финансијама у домаћинству</t>
  </si>
  <si>
    <t>96081-00</t>
  </si>
  <si>
    <t>Партнерско саветовање</t>
  </si>
  <si>
    <t>96082-00</t>
  </si>
  <si>
    <t>Саветовање у кризним ситуацијама</t>
  </si>
  <si>
    <t>96084-00</t>
  </si>
  <si>
    <t>Саветовање код физичког злостављања/насиља/напада</t>
  </si>
  <si>
    <t>96085-00</t>
  </si>
  <si>
    <t>Саветовање због жалости/смрти</t>
  </si>
  <si>
    <t>96086-00</t>
  </si>
  <si>
    <t>Друго психосоцијално саветовање</t>
  </si>
  <si>
    <t>Остала саветовања и подучавања</t>
  </si>
  <si>
    <t>96102-00</t>
  </si>
  <si>
    <t>Породична терапија</t>
  </si>
  <si>
    <t>96107-00</t>
  </si>
  <si>
    <t>Усклађивање здравствених услуга</t>
  </si>
  <si>
    <t>96108-00</t>
  </si>
  <si>
    <t>Заступање</t>
  </si>
  <si>
    <t>96114-00</t>
  </si>
  <si>
    <t>Увежбавање вештина у активностима повезаним са извршним вештинама</t>
  </si>
  <si>
    <t>96140-00</t>
  </si>
  <si>
    <t>Обука вештина у активностима које се односе набригу о себи/самоодржање</t>
  </si>
  <si>
    <t>96143-00</t>
  </si>
  <si>
    <t>Обука вештина у активностима везаним за управљање кућом</t>
  </si>
  <si>
    <t>96145-00</t>
  </si>
  <si>
    <t>Обука вештина у техникама  родитељства</t>
  </si>
  <si>
    <t>96146-00</t>
  </si>
  <si>
    <t>Професионално/стручно усавршавање</t>
  </si>
  <si>
    <t>96148-00</t>
  </si>
  <si>
    <t>Терапија игром/разонодом/рекреацијом</t>
  </si>
  <si>
    <t>96178-00</t>
  </si>
  <si>
    <t>Терапија парова(парови, брачни партнери)</t>
  </si>
  <si>
    <t>96179-00</t>
  </si>
  <si>
    <t>Сексуална психотерапија</t>
  </si>
  <si>
    <t>тестирање развoја</t>
  </si>
  <si>
    <t>90686-01</t>
  </si>
  <si>
    <t>Обрада коже и поткожног ткива без екцизије</t>
  </si>
  <si>
    <t>96024-00</t>
  </si>
  <si>
    <t>Процена потребе за уређајем или опремом која служи као помоћ</t>
  </si>
  <si>
    <t>Саветовање коф физичког злостављања/насиља/напада</t>
  </si>
  <si>
    <t>Остала саветовања и подучабања</t>
  </si>
  <si>
    <t>96113-00</t>
  </si>
  <si>
    <t>Увежбавање вештина у активностима повезаним са памћењем, орјентацијом, перцепцијом или пажњом</t>
  </si>
  <si>
    <t>Орално давање фармаколошког средства, друго и некласификовано фармаколошко средство</t>
  </si>
  <si>
    <t>U8183803</t>
  </si>
  <si>
    <t>Испитивање говорног статуса и гласа батеријом тестова</t>
  </si>
  <si>
    <t>U8187403</t>
  </si>
  <si>
    <t>Фонијатријске вежбе-вежбе дисања</t>
  </si>
  <si>
    <t>U8187404</t>
  </si>
  <si>
    <t>Фонијатријске вежбе-вежбе релаксације</t>
  </si>
  <si>
    <t>U8187408</t>
  </si>
  <si>
    <t>U8187409</t>
  </si>
  <si>
    <t>U8187410</t>
  </si>
  <si>
    <t>U9601201</t>
  </si>
  <si>
    <t>Дефектолошка анамнеза и обсервација</t>
  </si>
  <si>
    <t>U9601202</t>
  </si>
  <si>
    <t>241021</t>
  </si>
  <si>
    <t>241025</t>
  </si>
  <si>
    <t>241027</t>
  </si>
  <si>
    <t>270102</t>
  </si>
  <si>
    <t>039366</t>
  </si>
  <si>
    <t>Испитивање подеље непажње</t>
  </si>
  <si>
    <t>310002</t>
  </si>
  <si>
    <t>310015</t>
  </si>
  <si>
    <t>310016</t>
  </si>
  <si>
    <t xml:space="preserve"> Електроенцефалографија (ЕЕГ) дужа од 3 сата (24-часовни холтер)</t>
  </si>
  <si>
    <r>
      <t>96012-001</t>
    </r>
    <r>
      <rPr>
        <b/>
        <sz val="10"/>
        <rFont val="Arial Narrow"/>
        <family val="2"/>
      </rPr>
      <t xml:space="preserve"> </t>
    </r>
  </si>
  <si>
    <t>Остале процене, консултације или евалуације</t>
  </si>
  <si>
    <t xml:space="preserve">Подучавање о правима и могућностима пацијента </t>
  </si>
  <si>
    <t>039338</t>
  </si>
  <si>
    <t>Процена неуролошког стања</t>
  </si>
  <si>
    <t>039348</t>
  </si>
  <si>
    <t>Процена ЕЕГ налаза</t>
  </si>
  <si>
    <t>039340</t>
  </si>
  <si>
    <t>Преглед ЦД скенера/филма</t>
  </si>
  <si>
    <t>039342</t>
  </si>
  <si>
    <t>Pregled CD MR filma</t>
  </si>
  <si>
    <t>13839-00</t>
  </si>
  <si>
    <t>Вађење крви у дијагностичке сврхе</t>
  </si>
  <si>
    <t>Саветовање или подучавање о планирању породице, припремању за родитељство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</si>
  <si>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</si>
  <si>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</si>
  <si>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</si>
  <si>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</si>
  <si>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>УКУПНО 1+2+3+4</t>
  </si>
  <si>
    <t>nedostaju farmaceutske usluge koje ne mogu da se fakturišu u našoj ZU u izosu od 26499 koliko je planirano inicijalnim planom za 2019. godinu</t>
  </si>
  <si>
    <t>РБ</t>
  </si>
  <si>
    <t>Назив Табеле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</si>
  <si>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</si>
  <si>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</si>
  <si>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</si>
  <si>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</si>
  <si>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</si>
  <si>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</si>
  <si>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</si>
  <si>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</si>
  <si>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</si>
  <si>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</si>
  <si>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Операције</t>
  </si>
  <si>
    <t>12.</t>
  </si>
  <si>
    <t>Дијагностички сродне групе (ДСГ)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</si>
  <si>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</si>
  <si>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</si>
  <si>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</si>
  <si>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</si>
  <si>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</si>
  <si>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</si>
  <si>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</si>
  <si>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</si>
  <si>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</si>
  <si>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</si>
  <si>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Збирна табела врсте здравствених услуга које се пружају у здравственој установи</t>
  </si>
  <si>
    <t>Табела 22.</t>
  </si>
  <si>
    <t>Специјалистички психијатријски преглед поновни – доцента и примаријуса</t>
  </si>
  <si>
    <t>Конзилијарни преглед болесника – 5 учесника</t>
  </si>
  <si>
    <t>BD0306</t>
  </si>
  <si>
    <t>Bo dan - Psihijatrija</t>
  </si>
  <si>
    <t>BD0304</t>
  </si>
  <si>
    <t>BO dan - Pratilac</t>
  </si>
  <si>
    <t>BD0305</t>
  </si>
  <si>
    <t>Dnevna bolnica</t>
  </si>
  <si>
    <t>LMU001</t>
  </si>
  <si>
    <t>Prikazivanje utroška laboratorijskog materijala</t>
  </si>
  <si>
    <t>Дневна бол. за болести зав. у адолесц. (Паунова )</t>
  </si>
  <si>
    <t>Дневна бол. за бол. зависности
''Прим.др Зоран Станковић''</t>
  </si>
  <si>
    <t>Дн. бол. за бол зав (Паунова)
''Прим.др Бранко Гачић''</t>
  </si>
  <si>
    <t>СЛ. ЗА НАУЧНО-ИСТРАЖ. И  ОБРАЗОВНУ ДЕЛЕЛАТ. ( VIII )
''Проф.др редраг Каличанин''</t>
  </si>
  <si>
    <t>ДБ за психотичне поремећаје у оквиру Кл.инике за одрасле ( 3.1 )</t>
  </si>
  <si>
    <t>ДБ за непсихотичне поремећаје ''Б'' у  оквиру Кл.за одрасле ( 3.2 )</t>
  </si>
  <si>
    <t>ДБ за непсихотичне поремећаје 'А'' у оквиру Кл. За одрасле ( 3.3 )</t>
  </si>
  <si>
    <t>ДБ за бол. зависности у адолесценцији;Паунова, у оквиру Кл.за болести зависности ( V )</t>
  </si>
  <si>
    <t>ДБ за болести зависности "Прим.др З.Станковић'' Милана Кашанина 3 ( IV )</t>
  </si>
  <si>
    <t>ДБ за бол.зависности " др Бранко Гачић" ;Паунова, у  оквиру Кл.за болести зависности ( VI )</t>
  </si>
  <si>
    <t>Укупно запослених
на неодређено време</t>
  </si>
  <si>
    <t>Број запослених 
на одређено време због замене одсутних запослених</t>
  </si>
  <si>
    <t>Број запослених 
на одређено време због повећаног обима посла</t>
  </si>
  <si>
    <t>Ук.бр. запослених на одређено време који се финансирају из средстава РФЗО</t>
  </si>
  <si>
    <t>Ук. бр. запослених (на одређено и неодређено) који се финансирају из средстава РФЗО</t>
  </si>
  <si>
    <t>Број запослених
на неодређено време који се финансирају 
из средстава 
РФЗО</t>
  </si>
  <si>
    <t>Увежбавање вештина говора</t>
  </si>
  <si>
    <t>План за 2023.</t>
  </si>
  <si>
    <t>000001</t>
  </si>
  <si>
    <t>000002</t>
  </si>
  <si>
    <t>Специјалистички преглед први</t>
  </si>
  <si>
    <t>Специјалистички преглед контролни</t>
  </si>
  <si>
    <t>Krvna  slika sa trodelnom leukocitarnom formulom</t>
  </si>
  <si>
    <t xml:space="preserve">L014084 </t>
  </si>
  <si>
    <t xml:space="preserve">96110-00   </t>
  </si>
  <si>
    <t>Увежбавање вештина у активностима повезаним са учењем</t>
  </si>
  <si>
    <t>96164-00</t>
  </si>
  <si>
    <t>Помоћ у активностима везаним за одржање здравља</t>
  </si>
  <si>
    <t>Испитивање непосредног памћења-визуелно,аудитивно</t>
  </si>
  <si>
    <t>Испитивање одложеног памћења-визуелно,аудитивно</t>
  </si>
  <si>
    <t>Окуломоторна координација</t>
  </si>
  <si>
    <t>Једноставна сензомоторна реакција</t>
  </si>
  <si>
    <t>Испитивање концентрације пажње (тенацитет</t>
  </si>
  <si>
    <t>92204-00</t>
  </si>
  <si>
    <t>Неонвазивни дијагностички тестови , мерења или истраживања, некласификовано на другом месту</t>
  </si>
  <si>
    <t>Остала саветовања или подучавања</t>
  </si>
  <si>
    <t xml:space="preserve">96114-00   </t>
  </si>
  <si>
    <t>Увежбавање вештина у активностима повезаним са извршнимвештинама</t>
  </si>
  <si>
    <t>Тестирање развоја</t>
  </si>
  <si>
    <t>Супоративна психотерапија, некласификована на другом месту</t>
  </si>
  <si>
    <t>U8183202</t>
  </si>
  <si>
    <t>Vizuo-motorna procena</t>
  </si>
  <si>
    <t>Ispitivanje govornog statusa i glasa baterijom testova</t>
  </si>
  <si>
    <t>Testiranje razvoja</t>
  </si>
  <si>
    <t>Procena razlikovanj boja</t>
  </si>
  <si>
    <t>31/3/2023</t>
  </si>
  <si>
    <t>31/3/2021</t>
  </si>
  <si>
    <t>Извршено у периоду јануар март 2023</t>
  </si>
  <si>
    <t>31.03.2023</t>
  </si>
  <si>
    <t>ЗА 2023. ГОДИНУ</t>
  </si>
  <si>
    <t>Број исписаних болесника јануар март 2023.</t>
  </si>
  <si>
    <t>Број бо  дана јануар март 2023.</t>
  </si>
  <si>
    <t>Просечна дневна заузетост постеља у јануар март 2023.  (%)</t>
  </si>
</sst>
</file>

<file path=xl/styles.xml><?xml version="1.0" encoding="utf-8"?>
<styleSheet xmlns="http://schemas.openxmlformats.org/spreadsheetml/2006/main">
  <numFmts count="37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_-;\-* #,##0_-;_-* &quot;-&quot;_-;_-@_-"/>
    <numFmt numFmtId="44" formatCode="_-* #,##0.00\ &quot;DIN&quot;_-;\-* #,##0.00\ &quot;DIN&quot;_-;_-* &quot;-&quot;??\ &quot;DI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  <numFmt numFmtId="184" formatCode="0.0"/>
    <numFmt numFmtId="185" formatCode="_)@"/>
    <numFmt numFmtId="186" formatCode="0;0;;@"/>
    <numFmt numFmtId="187" formatCode="#,##0.0"/>
    <numFmt numFmtId="188" formatCode="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6">
    <font>
      <sz val="10"/>
      <name val="HelveticaPlain"/>
      <family val="0"/>
    </font>
    <font>
      <b/>
      <sz val="10"/>
      <name val="HelveticaPlain"/>
      <family val="0"/>
    </font>
    <font>
      <i/>
      <sz val="10"/>
      <name val="HelveticaPlain"/>
      <family val="0"/>
    </font>
    <font>
      <b/>
      <i/>
      <sz val="10"/>
      <name val="HelveticaPlain"/>
      <family val="0"/>
    </font>
    <font>
      <u val="single"/>
      <sz val="10"/>
      <color indexed="12"/>
      <name val="HelveticaPlain"/>
      <family val="0"/>
    </font>
    <font>
      <u val="single"/>
      <sz val="10"/>
      <color indexed="36"/>
      <name val="HelveticaPlai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  <family val="0"/>
    </font>
    <font>
      <sz val="10"/>
      <name val="Arial"/>
      <family val="2"/>
    </font>
    <font>
      <sz val="8"/>
      <name val="HelveticaPlain"/>
      <family val="0"/>
    </font>
    <font>
      <b/>
      <sz val="11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color indexed="12"/>
      <name val="HelveticaPlain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8"/>
      <name val="CHelvPlain"/>
      <family val="0"/>
    </font>
    <font>
      <sz val="9"/>
      <name val="Cambria"/>
      <family val="1"/>
    </font>
    <font>
      <b/>
      <sz val="11"/>
      <name val="Cambria"/>
      <family val="1"/>
    </font>
    <font>
      <b/>
      <sz val="9"/>
      <color indexed="57"/>
      <name val="Cambria"/>
      <family val="1"/>
    </font>
    <font>
      <sz val="11"/>
      <name val="Calibri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10"/>
      <color indexed="17"/>
      <name val="HelveticaPlain"/>
      <family val="0"/>
    </font>
    <font>
      <sz val="10"/>
      <color indexed="10"/>
      <name val="HelveticaPlain"/>
      <family val="0"/>
    </font>
    <font>
      <b/>
      <sz val="11"/>
      <name val="Calibri"/>
      <family val="2"/>
    </font>
    <font>
      <sz val="9"/>
      <color indexed="17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theme="1" tint="0.14996999502182007"/>
      <name val="Calibri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theme="4" tint="-0.4999699890613556"/>
      <name val="Cambria"/>
      <family val="1"/>
    </font>
    <font>
      <sz val="8"/>
      <color rgb="FF000000"/>
      <name val="Verdana"/>
      <family val="2"/>
    </font>
    <font>
      <sz val="10"/>
      <color rgb="FF00B050"/>
      <name val="HelveticaPlain"/>
      <family val="0"/>
    </font>
    <font>
      <sz val="10"/>
      <color rgb="FFFF0000"/>
      <name val="HelveticaPlain"/>
      <family val="0"/>
    </font>
    <font>
      <b/>
      <sz val="11"/>
      <color rgb="FFFF0000"/>
      <name val="Calibri"/>
      <family val="2"/>
    </font>
    <font>
      <sz val="9"/>
      <color rgb="FF00B050"/>
      <name val="Verdana"/>
      <family val="2"/>
    </font>
    <font>
      <b/>
      <sz val="8"/>
      <name val="HelveticaPlai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/>
      <bottom style="medium"/>
    </border>
    <border>
      <left style="hair"/>
      <right style="thin"/>
      <top style="thin"/>
      <bottom style="double"/>
    </border>
    <border>
      <left style="hair"/>
      <right style="thin"/>
      <top style="thin"/>
      <bottom style="thin"/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/>
      <right/>
      <top/>
      <bottom style="thin">
        <color indexed="4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44"/>
      </left>
      <right/>
      <top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>
      <alignment horizontal="left" vertical="center" indent="1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7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2" borderId="9">
      <alignment vertical="center"/>
      <protection/>
    </xf>
    <xf numFmtId="0" fontId="69" fillId="0" borderId="9">
      <alignment horizontal="left" vertical="center" wrapText="1"/>
      <protection locked="0"/>
    </xf>
    <xf numFmtId="0" fontId="94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</cellStyleXfs>
  <cellXfs count="81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58" applyFont="1" applyProtection="1">
      <alignment/>
      <protection/>
    </xf>
    <xf numFmtId="0" fontId="8" fillId="0" borderId="0" xfId="58" applyFont="1" applyAlignment="1" applyProtection="1">
      <alignment/>
      <protection/>
    </xf>
    <xf numFmtId="3" fontId="10" fillId="0" borderId="0" xfId="58" applyNumberFormat="1" applyFont="1" applyProtection="1">
      <alignment/>
      <protection/>
    </xf>
    <xf numFmtId="0" fontId="10" fillId="0" borderId="0" xfId="58" applyFont="1" applyAlignment="1" applyProtection="1">
      <alignment horizontal="center" vertical="center" wrapText="1"/>
      <protection/>
    </xf>
    <xf numFmtId="0" fontId="7" fillId="0" borderId="0" xfId="58" applyFont="1" applyProtection="1">
      <alignment/>
      <protection/>
    </xf>
    <xf numFmtId="3" fontId="10" fillId="0" borderId="0" xfId="58" applyNumberFormat="1" applyFont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/>
      <protection/>
    </xf>
    <xf numFmtId="0" fontId="7" fillId="0" borderId="0" xfId="58" applyFont="1" applyAlignment="1" applyProtection="1">
      <alignment horizontal="center" wrapText="1"/>
      <protection/>
    </xf>
    <xf numFmtId="0" fontId="7" fillId="0" borderId="0" xfId="58" applyFont="1" applyAlignment="1" applyProtection="1">
      <alignment wrapText="1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58" applyFont="1" applyFill="1" applyProtection="1">
      <alignment/>
      <protection/>
    </xf>
    <xf numFmtId="0" fontId="4" fillId="33" borderId="0" xfId="54" applyFill="1" applyAlignment="1" applyProtection="1">
      <alignment/>
      <protection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58" applyFont="1" applyFill="1" applyProtection="1">
      <alignment/>
      <protection/>
    </xf>
    <xf numFmtId="0" fontId="16" fillId="33" borderId="0" xfId="54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1" xfId="0" applyFont="1" applyFill="1" applyBorder="1" applyAlignment="1">
      <alignment/>
    </xf>
    <xf numFmtId="3" fontId="8" fillId="0" borderId="0" xfId="58" applyNumberFormat="1" applyFont="1" applyProtection="1">
      <alignment/>
      <protection/>
    </xf>
    <xf numFmtId="0" fontId="8" fillId="0" borderId="0" xfId="58" applyFont="1" applyProtection="1">
      <alignment/>
      <protection/>
    </xf>
    <xf numFmtId="0" fontId="7" fillId="0" borderId="0" xfId="58" applyFont="1" applyAlignment="1" applyProtection="1">
      <alignment horizontal="right"/>
      <protection/>
    </xf>
    <xf numFmtId="0" fontId="7" fillId="0" borderId="0" xfId="58" applyFont="1" applyAlignment="1" applyProtection="1">
      <alignment horizontal="center" vertical="center" wrapText="1"/>
      <protection/>
    </xf>
    <xf numFmtId="0" fontId="14" fillId="0" borderId="0" xfId="58" applyFont="1" applyProtection="1">
      <alignment/>
      <protection/>
    </xf>
    <xf numFmtId="0" fontId="10" fillId="0" borderId="0" xfId="58" applyFont="1" applyAlignment="1" applyProtection="1">
      <alignment/>
      <protection/>
    </xf>
    <xf numFmtId="0" fontId="7" fillId="0" borderId="0" xfId="66" applyFont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95" fillId="0" borderId="10" xfId="76" applyAlignment="1">
      <alignment/>
    </xf>
    <xf numFmtId="0" fontId="95" fillId="0" borderId="10" xfId="76" applyAlignment="1">
      <alignment vertical="center" wrapText="1"/>
    </xf>
    <xf numFmtId="0" fontId="10" fillId="0" borderId="0" xfId="58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58" applyFont="1" applyAlignment="1" applyProtection="1">
      <alignment horizontal="center"/>
      <protection/>
    </xf>
    <xf numFmtId="49" fontId="12" fillId="0" borderId="0" xfId="58" applyNumberFormat="1" applyFont="1" applyFill="1" applyProtection="1">
      <alignment/>
      <protection/>
    </xf>
    <xf numFmtId="49" fontId="12" fillId="0" borderId="0" xfId="58" applyNumberFormat="1" applyFont="1" applyFill="1" applyAlignment="1" applyProtection="1">
      <alignment/>
      <protection/>
    </xf>
    <xf numFmtId="0" fontId="12" fillId="0" borderId="0" xfId="58" applyFont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3" fontId="23" fillId="0" borderId="11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7" fillId="0" borderId="0" xfId="58" applyFont="1" applyBorder="1" applyAlignment="1" applyProtection="1">
      <alignment wrapText="1"/>
      <protection/>
    </xf>
    <xf numFmtId="0" fontId="7" fillId="0" borderId="0" xfId="58" applyFont="1" applyBorder="1" applyAlignment="1" applyProtection="1">
      <alignment horizontal="center" wrapText="1"/>
      <protection/>
    </xf>
    <xf numFmtId="0" fontId="23" fillId="34" borderId="11" xfId="0" applyFont="1" applyFill="1" applyBorder="1" applyAlignment="1" applyProtection="1">
      <alignment horizontal="center" vertical="center" wrapText="1"/>
      <protection/>
    </xf>
    <xf numFmtId="0" fontId="23" fillId="33" borderId="11" xfId="58" applyFont="1" applyFill="1" applyBorder="1" applyAlignment="1" applyProtection="1">
      <alignment horizontal="center" vertical="center" textRotation="90" wrapText="1"/>
      <protection/>
    </xf>
    <xf numFmtId="0" fontId="23" fillId="0" borderId="11" xfId="0" applyFont="1" applyBorder="1" applyAlignment="1" applyProtection="1">
      <alignment horizontal="center" wrapText="1"/>
      <protection locked="0"/>
    </xf>
    <xf numFmtId="0" fontId="25" fillId="0" borderId="0" xfId="58" applyFont="1" applyFill="1" applyBorder="1" applyAlignment="1" applyProtection="1">
      <alignment horizontal="left" wrapText="1"/>
      <protection/>
    </xf>
    <xf numFmtId="0" fontId="25" fillId="0" borderId="0" xfId="58" applyFont="1" applyFill="1" applyBorder="1" applyAlignment="1" applyProtection="1">
      <alignment horizontal="left"/>
      <protection/>
    </xf>
    <xf numFmtId="0" fontId="23" fillId="0" borderId="11" xfId="58" applyFont="1" applyBorder="1" applyAlignment="1" applyProtection="1">
      <alignment horizontal="center" vertical="center" wrapText="1"/>
      <protection locked="0"/>
    </xf>
    <xf numFmtId="3" fontId="23" fillId="35" borderId="11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1" xfId="58" applyFont="1" applyBorder="1" applyAlignment="1" applyProtection="1">
      <alignment horizontal="center" vertical="center"/>
      <protection locked="0"/>
    </xf>
    <xf numFmtId="0" fontId="23" fillId="0" borderId="0" xfId="58" applyFont="1" applyProtection="1">
      <alignment/>
      <protection/>
    </xf>
    <xf numFmtId="0" fontId="23" fillId="35" borderId="11" xfId="0" applyFont="1" applyFill="1" applyBorder="1" applyAlignment="1" applyProtection="1">
      <alignment horizontal="center" vertical="center" wrapText="1"/>
      <protection/>
    </xf>
    <xf numFmtId="3" fontId="23" fillId="35" borderId="11" xfId="0" applyNumberFormat="1" applyFont="1" applyFill="1" applyBorder="1" applyAlignment="1" applyProtection="1">
      <alignment horizontal="center" vertical="center" wrapText="1"/>
      <protection/>
    </xf>
    <xf numFmtId="3" fontId="23" fillId="0" borderId="11" xfId="58" applyNumberFormat="1" applyFont="1" applyFill="1" applyBorder="1" applyAlignment="1" applyProtection="1">
      <alignment horizontal="center" vertical="center" wrapText="1"/>
      <protection/>
    </xf>
    <xf numFmtId="0" fontId="23" fillId="0" borderId="0" xfId="58" applyFont="1" applyBorder="1" applyAlignment="1" applyProtection="1">
      <alignment vertical="center" wrapText="1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/>
      <protection locked="0"/>
    </xf>
    <xf numFmtId="0" fontId="12" fillId="0" borderId="0" xfId="58" applyFont="1" applyProtection="1">
      <alignment/>
      <protection/>
    </xf>
    <xf numFmtId="0" fontId="23" fillId="0" borderId="11" xfId="58" applyFont="1" applyBorder="1" applyAlignment="1" applyProtection="1">
      <alignment vertical="center" wrapText="1"/>
      <protection/>
    </xf>
    <xf numFmtId="0" fontId="12" fillId="0" borderId="0" xfId="58" applyNumberFormat="1" applyFont="1" applyFill="1" applyProtection="1">
      <alignment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 quotePrefix="1">
      <alignment horizontal="left" vertical="center" wrapText="1"/>
    </xf>
    <xf numFmtId="0" fontId="12" fillId="0" borderId="18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6" fontId="12" fillId="0" borderId="11" xfId="0" applyNumberFormat="1" applyFont="1" applyBorder="1" applyAlignment="1" quotePrefix="1">
      <alignment horizontal="center" vertical="center"/>
    </xf>
    <xf numFmtId="0" fontId="12" fillId="0" borderId="1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16" fontId="12" fillId="33" borderId="18" xfId="0" applyNumberFormat="1" applyFont="1" applyFill="1" applyBorder="1" applyAlignment="1" quotePrefix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" fontId="12" fillId="33" borderId="18" xfId="0" applyNumberFormat="1" applyFont="1" applyFill="1" applyBorder="1" applyAlignment="1" quotePrefix="1">
      <alignment vertical="center"/>
    </xf>
    <xf numFmtId="16" fontId="12" fillId="0" borderId="18" xfId="0" applyNumberFormat="1" applyFont="1" applyBorder="1" applyAlignment="1" quotePrefix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 wrapText="1"/>
    </xf>
    <xf numFmtId="4" fontId="97" fillId="0" borderId="11" xfId="0" applyNumberFormat="1" applyFont="1" applyBorder="1" applyAlignment="1">
      <alignment horizontal="center" vertical="center" wrapText="1"/>
    </xf>
    <xf numFmtId="0" fontId="25" fillId="0" borderId="0" xfId="58" applyFont="1" applyFill="1" applyBorder="1" applyAlignment="1" applyProtection="1">
      <alignment wrapText="1"/>
      <protection/>
    </xf>
    <xf numFmtId="0" fontId="23" fillId="0" borderId="32" xfId="0" applyFont="1" applyFill="1" applyBorder="1" applyAlignment="1">
      <alignment horizontal="centerContinuous" vertical="center"/>
    </xf>
    <xf numFmtId="0" fontId="29" fillId="0" borderId="11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 wrapText="1"/>
    </xf>
    <xf numFmtId="0" fontId="23" fillId="0" borderId="33" xfId="0" applyFont="1" applyFill="1" applyBorder="1" applyAlignment="1">
      <alignment horizontal="centerContinuous" vertical="center"/>
    </xf>
    <xf numFmtId="0" fontId="23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2" fillId="0" borderId="3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vertical="center" wrapText="1"/>
      <protection/>
    </xf>
    <xf numFmtId="0" fontId="12" fillId="0" borderId="2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0" fontId="79" fillId="0" borderId="0" xfId="60" applyFont="1">
      <alignment/>
      <protection/>
    </xf>
    <xf numFmtId="0" fontId="12" fillId="0" borderId="39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21" fillId="0" borderId="0" xfId="0" applyFont="1" applyFill="1" applyAlignment="1">
      <alignment vertical="center" wrapText="1"/>
    </xf>
    <xf numFmtId="0" fontId="98" fillId="0" borderId="11" xfId="60" applyFont="1" applyBorder="1">
      <alignment/>
      <protection/>
    </xf>
    <xf numFmtId="49" fontId="31" fillId="0" borderId="11" xfId="60" applyNumberFormat="1" applyFont="1" applyBorder="1" applyAlignment="1">
      <alignment/>
      <protection/>
    </xf>
    <xf numFmtId="0" fontId="12" fillId="0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49" fontId="27" fillId="0" borderId="0" xfId="58" applyNumberFormat="1" applyFont="1" applyFill="1" applyAlignment="1" applyProtection="1">
      <alignment/>
      <protection/>
    </xf>
    <xf numFmtId="186" fontId="47" fillId="0" borderId="40" xfId="74" applyNumberFormat="1" applyFont="1" applyBorder="1" applyAlignment="1" applyProtection="1">
      <alignment horizontal="left" vertical="center" indent="1"/>
      <protection/>
    </xf>
    <xf numFmtId="186" fontId="48" fillId="0" borderId="40" xfId="74" applyNumberFormat="1" applyFont="1" applyBorder="1" applyAlignment="1" applyProtection="1">
      <alignment horizontal="left" vertical="center"/>
      <protection/>
    </xf>
    <xf numFmtId="186" fontId="47" fillId="0" borderId="41" xfId="74" applyNumberFormat="1" applyFont="1" applyBorder="1" applyAlignment="1" applyProtection="1">
      <alignment horizontal="left" vertical="center" indent="1"/>
      <protection/>
    </xf>
    <xf numFmtId="186" fontId="48" fillId="0" borderId="41" xfId="74" applyNumberFormat="1" applyFont="1" applyBorder="1" applyAlignment="1" applyProtection="1">
      <alignment horizontal="left" vertical="center"/>
      <protection/>
    </xf>
    <xf numFmtId="186" fontId="47" fillId="0" borderId="42" xfId="74" applyNumberFormat="1" applyFont="1" applyBorder="1" applyAlignment="1" applyProtection="1">
      <alignment horizontal="left" vertical="center" indent="1"/>
      <protection/>
    </xf>
    <xf numFmtId="186" fontId="48" fillId="0" borderId="42" xfId="74" applyNumberFormat="1" applyFont="1" applyBorder="1" applyAlignment="1" applyProtection="1">
      <alignment horizontal="left" vertical="center"/>
      <protection/>
    </xf>
    <xf numFmtId="185" fontId="99" fillId="2" borderId="40" xfId="73" applyNumberFormat="1" applyFont="1" applyFill="1" applyBorder="1" applyProtection="1">
      <alignment vertical="center"/>
      <protection/>
    </xf>
    <xf numFmtId="185" fontId="99" fillId="2" borderId="42" xfId="73" applyNumberFormat="1" applyFont="1" applyFill="1" applyBorder="1" applyAlignment="1" applyProtection="1">
      <alignment horizontal="right" vertical="center"/>
      <protection/>
    </xf>
    <xf numFmtId="0" fontId="23" fillId="33" borderId="11" xfId="0" applyFont="1" applyFill="1" applyBorder="1" applyAlignment="1" applyProtection="1">
      <alignment horizontal="left" vertical="center" wrapText="1"/>
      <protection/>
    </xf>
    <xf numFmtId="0" fontId="23" fillId="33" borderId="11" xfId="0" applyFont="1" applyFill="1" applyBorder="1" applyAlignment="1" applyProtection="1">
      <alignment horizontal="left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Continuous" vertical="center"/>
    </xf>
    <xf numFmtId="0" fontId="28" fillId="0" borderId="11" xfId="0" applyFont="1" applyBorder="1" applyAlignment="1">
      <alignment horizontal="centerContinuous" vertical="center"/>
    </xf>
    <xf numFmtId="184" fontId="25" fillId="33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Continuous" vertical="center" wrapText="1"/>
    </xf>
    <xf numFmtId="0" fontId="25" fillId="0" borderId="35" xfId="0" applyFont="1" applyBorder="1" applyAlignment="1">
      <alignment horizontal="center" vertical="center" wrapText="1"/>
    </xf>
    <xf numFmtId="0" fontId="97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 wrapText="1"/>
    </xf>
    <xf numFmtId="0" fontId="25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4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100" fillId="0" borderId="11" xfId="0" applyFont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5" fillId="33" borderId="11" xfId="0" applyFont="1" applyFill="1" applyBorder="1" applyAlignment="1" applyProtection="1">
      <alignment horizontal="center" vertical="center" textRotation="90" wrapText="1"/>
      <protection/>
    </xf>
    <xf numFmtId="0" fontId="25" fillId="36" borderId="11" xfId="0" applyFont="1" applyFill="1" applyBorder="1" applyAlignment="1" applyProtection="1">
      <alignment horizontal="center" vertical="center" textRotation="90" wrapText="1"/>
      <protection/>
    </xf>
    <xf numFmtId="3" fontId="2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25" fillId="33" borderId="11" xfId="58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1" xfId="58" applyFont="1" applyBorder="1" applyProtection="1">
      <alignment/>
      <protection locked="0"/>
    </xf>
    <xf numFmtId="0" fontId="23" fillId="0" borderId="11" xfId="66" applyFont="1" applyBorder="1" applyProtection="1">
      <alignment/>
      <protection locked="0"/>
    </xf>
    <xf numFmtId="0" fontId="26" fillId="34" borderId="11" xfId="66" applyFont="1" applyFill="1" applyBorder="1" applyAlignment="1" applyProtection="1">
      <alignment horizontal="right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1" xfId="58" applyFont="1" applyFill="1" applyBorder="1" applyAlignment="1" applyProtection="1">
      <alignment horizontal="center" vertical="center" wrapText="1"/>
      <protection/>
    </xf>
    <xf numFmtId="0" fontId="23" fillId="34" borderId="11" xfId="0" applyFont="1" applyFill="1" applyBorder="1" applyAlignment="1" applyProtection="1">
      <alignment horizontal="right" vertical="center" wrapText="1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Continuous" vertical="center" wrapText="1"/>
    </xf>
    <xf numFmtId="0" fontId="25" fillId="0" borderId="11" xfId="0" applyFont="1" applyFill="1" applyBorder="1" applyAlignment="1" applyProtection="1">
      <alignment horizontal="center" vertical="center" textRotation="90" wrapText="1"/>
      <protection/>
    </xf>
    <xf numFmtId="3" fontId="2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0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23" xfId="0" applyFont="1" applyFill="1" applyBorder="1" applyAlignment="1">
      <alignment horizontal="centerContinuous" vertical="center"/>
    </xf>
    <xf numFmtId="0" fontId="12" fillId="0" borderId="37" xfId="0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" fontId="12" fillId="33" borderId="21" xfId="0" applyNumberFormat="1" applyFont="1" applyFill="1" applyBorder="1" applyAlignment="1">
      <alignment vertical="center"/>
    </xf>
    <xf numFmtId="16" fontId="12" fillId="0" borderId="21" xfId="0" applyNumberFormat="1" applyFont="1" applyBorder="1" applyAlignment="1" quotePrefix="1">
      <alignment vertical="center"/>
    </xf>
    <xf numFmtId="16" fontId="12" fillId="33" borderId="21" xfId="0" applyNumberFormat="1" applyFont="1" applyFill="1" applyBorder="1" applyAlignment="1" quotePrefix="1">
      <alignment horizontal="left" vertical="center"/>
    </xf>
    <xf numFmtId="0" fontId="12" fillId="0" borderId="4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2" fillId="0" borderId="45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2" fillId="37" borderId="11" xfId="0" applyFont="1" applyFill="1" applyBorder="1" applyAlignment="1">
      <alignment/>
    </xf>
    <xf numFmtId="0" fontId="12" fillId="37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/>
    </xf>
    <xf numFmtId="0" fontId="12" fillId="37" borderId="21" xfId="0" applyFont="1" applyFill="1" applyBorder="1" applyAlignment="1">
      <alignment vertical="center"/>
    </xf>
    <xf numFmtId="0" fontId="25" fillId="37" borderId="21" xfId="0" applyFont="1" applyFill="1" applyBorder="1" applyAlignment="1">
      <alignment/>
    </xf>
    <xf numFmtId="0" fontId="12" fillId="37" borderId="18" xfId="0" applyFont="1" applyFill="1" applyBorder="1" applyAlignment="1">
      <alignment vertical="center"/>
    </xf>
    <xf numFmtId="0" fontId="25" fillId="37" borderId="18" xfId="0" applyFont="1" applyFill="1" applyBorder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/>
    </xf>
    <xf numFmtId="0" fontId="0" fillId="0" borderId="11" xfId="0" applyBorder="1" applyAlignment="1">
      <alignment/>
    </xf>
    <xf numFmtId="0" fontId="25" fillId="33" borderId="11" xfId="0" applyFont="1" applyFill="1" applyBorder="1" applyAlignment="1">
      <alignment/>
    </xf>
    <xf numFmtId="0" fontId="25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49" fontId="12" fillId="0" borderId="45" xfId="0" applyNumberFormat="1" applyFont="1" applyBorder="1" applyAlignment="1">
      <alignment/>
    </xf>
    <xf numFmtId="0" fontId="12" fillId="0" borderId="50" xfId="0" applyFont="1" applyBorder="1" applyAlignment="1">
      <alignment/>
    </xf>
    <xf numFmtId="49" fontId="12" fillId="0" borderId="51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49" fontId="12" fillId="33" borderId="51" xfId="0" applyNumberFormat="1" applyFont="1" applyFill="1" applyBorder="1" applyAlignment="1">
      <alignment horizontal="center"/>
    </xf>
    <xf numFmtId="49" fontId="12" fillId="0" borderId="52" xfId="0" applyNumberFormat="1" applyFont="1" applyBorder="1" applyAlignment="1">
      <alignment/>
    </xf>
    <xf numFmtId="49" fontId="12" fillId="0" borderId="24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49" fontId="27" fillId="2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3" fillId="0" borderId="11" xfId="58" applyFont="1" applyFill="1" applyBorder="1" applyAlignment="1" applyProtection="1">
      <alignment horizontal="center" vertical="center" textRotation="90" wrapText="1"/>
      <protection/>
    </xf>
    <xf numFmtId="0" fontId="23" fillId="0" borderId="11" xfId="58" applyFont="1" applyFill="1" applyBorder="1" applyAlignment="1" applyProtection="1">
      <alignment horizontal="center" vertical="center" wrapText="1"/>
      <protection locked="0"/>
    </xf>
    <xf numFmtId="0" fontId="6" fillId="38" borderId="0" xfId="0" applyFont="1" applyFill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6" fillId="38" borderId="27" xfId="0" applyFont="1" applyFill="1" applyBorder="1" applyAlignment="1">
      <alignment horizontal="center" vertical="center" wrapText="1"/>
    </xf>
    <xf numFmtId="0" fontId="36" fillId="38" borderId="57" xfId="0" applyFont="1" applyFill="1" applyBorder="1" applyAlignment="1">
      <alignment horizontal="center" vertical="center" wrapText="1"/>
    </xf>
    <xf numFmtId="0" fontId="9" fillId="38" borderId="58" xfId="0" applyFont="1" applyFill="1" applyBorder="1" applyAlignment="1">
      <alignment horizontal="center" vertical="center"/>
    </xf>
    <xf numFmtId="0" fontId="9" fillId="38" borderId="59" xfId="0" applyFont="1" applyFill="1" applyBorder="1" applyAlignment="1">
      <alignment horizontal="center" vertical="center"/>
    </xf>
    <xf numFmtId="0" fontId="9" fillId="38" borderId="60" xfId="0" applyFont="1" applyFill="1" applyBorder="1" applyAlignment="1">
      <alignment horizontal="center" vertical="center"/>
    </xf>
    <xf numFmtId="0" fontId="9" fillId="38" borderId="61" xfId="0" applyFont="1" applyFill="1" applyBorder="1" applyAlignment="1">
      <alignment horizontal="center" vertical="center"/>
    </xf>
    <xf numFmtId="0" fontId="9" fillId="38" borderId="60" xfId="0" applyFont="1" applyFill="1" applyBorder="1" applyAlignment="1">
      <alignment horizontal="centerContinuous" vertical="center"/>
    </xf>
    <xf numFmtId="0" fontId="9" fillId="38" borderId="62" xfId="0" applyFont="1" applyFill="1" applyBorder="1" applyAlignment="1">
      <alignment horizontal="centerContinuous" vertical="center"/>
    </xf>
    <xf numFmtId="0" fontId="9" fillId="38" borderId="0" xfId="0" applyFont="1" applyFill="1" applyAlignment="1">
      <alignment vertical="center"/>
    </xf>
    <xf numFmtId="0" fontId="6" fillId="38" borderId="63" xfId="0" applyFont="1" applyFill="1" applyBorder="1" applyAlignment="1">
      <alignment horizontal="center" vertical="center"/>
    </xf>
    <xf numFmtId="0" fontId="6" fillId="38" borderId="36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/>
    </xf>
    <xf numFmtId="0" fontId="7" fillId="38" borderId="17" xfId="0" applyFont="1" applyFill="1" applyBorder="1" applyAlignment="1" quotePrefix="1">
      <alignment horizontal="center" vertical="center"/>
    </xf>
    <xf numFmtId="0" fontId="7" fillId="38" borderId="17" xfId="0" applyFont="1" applyFill="1" applyBorder="1" applyAlignment="1" quotePrefix="1">
      <alignment horizontal="right" vertical="center"/>
    </xf>
    <xf numFmtId="0" fontId="7" fillId="38" borderId="17" xfId="0" applyFont="1" applyFill="1" applyBorder="1" applyAlignment="1">
      <alignment horizontal="right" vertical="center"/>
    </xf>
    <xf numFmtId="1" fontId="7" fillId="38" borderId="17" xfId="0" applyNumberFormat="1" applyFont="1" applyFill="1" applyBorder="1" applyAlignment="1">
      <alignment horizontal="right" vertical="center"/>
    </xf>
    <xf numFmtId="1" fontId="7" fillId="38" borderId="64" xfId="0" applyNumberFormat="1" applyFont="1" applyFill="1" applyBorder="1" applyAlignment="1">
      <alignment horizontal="right" vertical="center"/>
    </xf>
    <xf numFmtId="0" fontId="6" fillId="38" borderId="51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 quotePrefix="1">
      <alignment horizontal="center" vertical="center"/>
    </xf>
    <xf numFmtId="0" fontId="7" fillId="38" borderId="11" xfId="0" applyFont="1" applyFill="1" applyBorder="1" applyAlignment="1">
      <alignment horizontal="right" vertical="center"/>
    </xf>
    <xf numFmtId="1" fontId="6" fillId="38" borderId="65" xfId="0" applyNumberFormat="1" applyFont="1" applyFill="1" applyBorder="1" applyAlignment="1">
      <alignment horizontal="right" vertical="center"/>
    </xf>
    <xf numFmtId="1" fontId="6" fillId="38" borderId="66" xfId="0" applyNumberFormat="1" applyFont="1" applyFill="1" applyBorder="1" applyAlignment="1">
      <alignment horizontal="right" vertical="center"/>
    </xf>
    <xf numFmtId="0" fontId="7" fillId="38" borderId="0" xfId="0" applyFont="1" applyFill="1" applyBorder="1" applyAlignment="1">
      <alignment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vertical="center"/>
    </xf>
    <xf numFmtId="0" fontId="7" fillId="0" borderId="0" xfId="58" applyFont="1" applyProtection="1">
      <alignment/>
      <protection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38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67" applyFont="1" applyFill="1" applyBorder="1" applyAlignment="1">
      <alignment horizontal="left" vertical="top" wrapText="1"/>
      <protection/>
    </xf>
    <xf numFmtId="0" fontId="12" fillId="33" borderId="17" xfId="67" applyFont="1" applyFill="1" applyBorder="1" applyAlignment="1">
      <alignment horizontal="left" vertical="top" wrapText="1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33" borderId="36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39" fillId="0" borderId="68" xfId="63" applyFont="1" applyFill="1" applyBorder="1" applyAlignment="1">
      <alignment horizontal="center" vertical="center" wrapText="1"/>
      <protection/>
    </xf>
    <xf numFmtId="0" fontId="41" fillId="38" borderId="31" xfId="0" applyFont="1" applyFill="1" applyBorder="1" applyAlignment="1">
      <alignment horizontal="center" vertical="center"/>
    </xf>
    <xf numFmtId="0" fontId="41" fillId="38" borderId="13" xfId="0" applyFont="1" applyFill="1" applyBorder="1" applyAlignment="1">
      <alignment horizontal="center" vertical="center"/>
    </xf>
    <xf numFmtId="0" fontId="41" fillId="38" borderId="69" xfId="0" applyFont="1" applyFill="1" applyBorder="1" applyAlignment="1">
      <alignment horizontal="center" vertical="center"/>
    </xf>
    <xf numFmtId="0" fontId="41" fillId="38" borderId="17" xfId="0" applyFont="1" applyFill="1" applyBorder="1" applyAlignment="1">
      <alignment horizontal="center" vertical="center"/>
    </xf>
    <xf numFmtId="0" fontId="41" fillId="38" borderId="70" xfId="0" applyFont="1" applyFill="1" applyBorder="1" applyAlignment="1">
      <alignment horizontal="center" vertical="center"/>
    </xf>
    <xf numFmtId="0" fontId="7" fillId="0" borderId="24" xfId="63" applyFont="1" applyFill="1" applyBorder="1" applyAlignment="1">
      <alignment horizontal="centerContinuous" vertical="center"/>
      <protection/>
    </xf>
    <xf numFmtId="0" fontId="9" fillId="0" borderId="20" xfId="63" applyFont="1" applyFill="1" applyBorder="1" applyAlignment="1">
      <alignment vertical="center" wrapText="1"/>
      <protection/>
    </xf>
    <xf numFmtId="0" fontId="7" fillId="33" borderId="24" xfId="63" applyFont="1" applyFill="1" applyBorder="1" applyAlignment="1">
      <alignment horizontal="centerContinuous" vertical="center"/>
      <protection/>
    </xf>
    <xf numFmtId="0" fontId="9" fillId="0" borderId="21" xfId="63" applyFont="1" applyFill="1" applyBorder="1" applyAlignment="1">
      <alignment vertical="center" wrapText="1"/>
      <protection/>
    </xf>
    <xf numFmtId="3" fontId="7" fillId="0" borderId="0" xfId="63" applyNumberFormat="1" applyFont="1" applyFill="1" applyBorder="1" applyAlignment="1">
      <alignment horizontal="centerContinuous" vertical="center"/>
      <protection/>
    </xf>
    <xf numFmtId="0" fontId="9" fillId="0" borderId="68" xfId="63" applyFont="1" applyFill="1" applyBorder="1" applyAlignment="1">
      <alignment vertical="center" wrapText="1"/>
      <protection/>
    </xf>
    <xf numFmtId="0" fontId="7" fillId="0" borderId="71" xfId="63" applyFont="1" applyFill="1" applyBorder="1" applyAlignment="1">
      <alignment horizontal="centerContinuous" vertical="center"/>
      <protection/>
    </xf>
    <xf numFmtId="0" fontId="7" fillId="0" borderId="72" xfId="63" applyFont="1" applyFill="1" applyBorder="1" applyAlignment="1">
      <alignment horizontal="right" vertical="center"/>
      <protection/>
    </xf>
    <xf numFmtId="0" fontId="7" fillId="0" borderId="11" xfId="63" applyFont="1" applyFill="1" applyBorder="1" applyAlignment="1">
      <alignment horizontal="right" vertical="center"/>
      <protection/>
    </xf>
    <xf numFmtId="0" fontId="7" fillId="0" borderId="27" xfId="63" applyFont="1" applyFill="1" applyBorder="1" applyAlignment="1">
      <alignment horizontal="right" vertical="center"/>
      <protection/>
    </xf>
    <xf numFmtId="0" fontId="7" fillId="0" borderId="14" xfId="63" applyFont="1" applyFill="1" applyBorder="1" applyAlignment="1">
      <alignment horizontal="right" vertical="center"/>
      <protection/>
    </xf>
    <xf numFmtId="0" fontId="22" fillId="0" borderId="43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 quotePrefix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1" fontId="4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12" fillId="39" borderId="31" xfId="0" applyFont="1" applyFill="1" applyBorder="1" applyAlignment="1">
      <alignment vertical="center"/>
    </xf>
    <xf numFmtId="0" fontId="12" fillId="39" borderId="11" xfId="0" applyFont="1" applyFill="1" applyBorder="1" applyAlignment="1">
      <alignment vertical="center"/>
    </xf>
    <xf numFmtId="0" fontId="22" fillId="39" borderId="11" xfId="0" applyFont="1" applyFill="1" applyBorder="1" applyAlignment="1">
      <alignment vertical="center"/>
    </xf>
    <xf numFmtId="0" fontId="22" fillId="39" borderId="31" xfId="0" applyFont="1" applyFill="1" applyBorder="1" applyAlignment="1">
      <alignment vertical="center"/>
    </xf>
    <xf numFmtId="0" fontId="22" fillId="39" borderId="31" xfId="0" applyFont="1" applyFill="1" applyBorder="1" applyAlignment="1">
      <alignment horizontal="center" vertical="center"/>
    </xf>
    <xf numFmtId="16" fontId="22" fillId="39" borderId="11" xfId="0" applyNumberFormat="1" applyFont="1" applyFill="1" applyBorder="1" applyAlignment="1" quotePrefix="1">
      <alignment horizontal="left" vertical="center"/>
    </xf>
    <xf numFmtId="0" fontId="22" fillId="0" borderId="1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/>
    </xf>
    <xf numFmtId="0" fontId="95" fillId="0" borderId="0" xfId="76" applyFill="1" applyBorder="1" applyAlignment="1">
      <alignment/>
    </xf>
    <xf numFmtId="0" fontId="23" fillId="0" borderId="73" xfId="0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vertical="center"/>
    </xf>
    <xf numFmtId="0" fontId="26" fillId="38" borderId="33" xfId="0" applyFont="1" applyFill="1" applyBorder="1" applyAlignment="1">
      <alignment horizontal="right" vertical="center"/>
    </xf>
    <xf numFmtId="0" fontId="23" fillId="38" borderId="33" xfId="0" applyFont="1" applyFill="1" applyBorder="1" applyAlignment="1">
      <alignment horizontal="right" vertical="center"/>
    </xf>
    <xf numFmtId="0" fontId="23" fillId="38" borderId="74" xfId="0" applyFont="1" applyFill="1" applyBorder="1" applyAlignment="1">
      <alignment horizontal="right" vertical="center"/>
    </xf>
    <xf numFmtId="0" fontId="23" fillId="38" borderId="34" xfId="0" applyFont="1" applyFill="1" applyBorder="1" applyAlignment="1">
      <alignment horizontal="right" vertical="center"/>
    </xf>
    <xf numFmtId="0" fontId="23" fillId="38" borderId="35" xfId="0" applyFont="1" applyFill="1" applyBorder="1" applyAlignment="1">
      <alignment horizontal="right" vertical="center"/>
    </xf>
    <xf numFmtId="0" fontId="26" fillId="38" borderId="32" xfId="0" applyFont="1" applyFill="1" applyBorder="1" applyAlignment="1">
      <alignment horizontal="right" vertical="center"/>
    </xf>
    <xf numFmtId="0" fontId="23" fillId="38" borderId="32" xfId="0" applyFont="1" applyFill="1" applyBorder="1" applyAlignment="1">
      <alignment horizontal="right" vertical="center"/>
    </xf>
    <xf numFmtId="0" fontId="12" fillId="38" borderId="11" xfId="0" applyFont="1" applyFill="1" applyBorder="1" applyAlignment="1">
      <alignment vertical="center"/>
    </xf>
    <xf numFmtId="0" fontId="35" fillId="38" borderId="11" xfId="0" applyFont="1" applyFill="1" applyBorder="1" applyAlignment="1">
      <alignment vertical="center"/>
    </xf>
    <xf numFmtId="184" fontId="12" fillId="38" borderId="11" xfId="0" applyNumberFormat="1" applyFont="1" applyFill="1" applyBorder="1" applyAlignment="1">
      <alignment horizontal="right" vertical="center"/>
    </xf>
    <xf numFmtId="0" fontId="12" fillId="38" borderId="18" xfId="0" applyFont="1" applyFill="1" applyBorder="1" applyAlignment="1">
      <alignment horizontal="right" vertical="center"/>
    </xf>
    <xf numFmtId="0" fontId="12" fillId="38" borderId="22" xfId="0" applyFont="1" applyFill="1" applyBorder="1" applyAlignment="1">
      <alignment horizontal="right" vertical="center"/>
    </xf>
    <xf numFmtId="0" fontId="12" fillId="38" borderId="35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6" fillId="0" borderId="75" xfId="63" applyFont="1" applyFill="1" applyBorder="1" applyAlignment="1">
      <alignment horizontal="right" vertical="center"/>
      <protection/>
    </xf>
    <xf numFmtId="0" fontId="22" fillId="38" borderId="37" xfId="0" applyFont="1" applyFill="1" applyBorder="1" applyAlignment="1">
      <alignment horizontal="right" vertical="center"/>
    </xf>
    <xf numFmtId="0" fontId="12" fillId="38" borderId="11" xfId="0" applyFont="1" applyFill="1" applyBorder="1" applyAlignment="1" quotePrefix="1">
      <alignment horizontal="center" vertical="center"/>
    </xf>
    <xf numFmtId="14" fontId="47" fillId="0" borderId="40" xfId="74" applyNumberFormat="1" applyFont="1" applyBorder="1" applyAlignment="1" applyProtection="1">
      <alignment horizontal="left" vertical="center" indent="1"/>
      <protection/>
    </xf>
    <xf numFmtId="0" fontId="10" fillId="40" borderId="0" xfId="58" applyFont="1" applyFill="1" applyProtection="1">
      <alignment/>
      <protection/>
    </xf>
    <xf numFmtId="3" fontId="10" fillId="40" borderId="0" xfId="58" applyNumberFormat="1" applyFont="1" applyFill="1" applyProtection="1">
      <alignment/>
      <protection/>
    </xf>
    <xf numFmtId="3" fontId="10" fillId="0" borderId="0" xfId="58" applyNumberFormat="1" applyFont="1" applyFill="1" applyProtection="1">
      <alignment/>
      <protection/>
    </xf>
    <xf numFmtId="3" fontId="8" fillId="0" borderId="0" xfId="58" applyNumberFormat="1" applyFont="1" applyFill="1" applyProtection="1">
      <alignment/>
      <protection/>
    </xf>
    <xf numFmtId="0" fontId="10" fillId="0" borderId="0" xfId="58" applyFont="1" applyFill="1" applyAlignment="1" applyProtection="1">
      <alignment horizontal="center" vertical="center" wrapText="1"/>
      <protection/>
    </xf>
    <xf numFmtId="0" fontId="10" fillId="0" borderId="0" xfId="58" applyFont="1" applyFill="1" applyAlignment="1" applyProtection="1">
      <alignment horizontal="left" vertical="center" wrapText="1"/>
      <protection/>
    </xf>
    <xf numFmtId="3" fontId="10" fillId="0" borderId="0" xfId="58" applyNumberFormat="1" applyFont="1" applyFill="1" applyAlignment="1" applyProtection="1">
      <alignment horizontal="center" vertical="center" wrapText="1"/>
      <protection/>
    </xf>
    <xf numFmtId="3" fontId="8" fillId="0" borderId="0" xfId="58" applyNumberFormat="1" applyFont="1" applyFill="1" applyAlignment="1" applyProtection="1">
      <alignment horizontal="center" vertical="center" wrapText="1"/>
      <protection/>
    </xf>
    <xf numFmtId="0" fontId="10" fillId="0" borderId="0" xfId="58" applyFont="1" applyFill="1" applyAlignment="1" applyProtection="1">
      <alignment horizontal="left" wrapText="1"/>
      <protection/>
    </xf>
    <xf numFmtId="0" fontId="10" fillId="0" borderId="0" xfId="58" applyFont="1" applyFill="1" applyAlignment="1" applyProtection="1">
      <alignment wrapText="1"/>
      <protection/>
    </xf>
    <xf numFmtId="3" fontId="10" fillId="0" borderId="0" xfId="58" applyNumberFormat="1" applyFont="1" applyFill="1" applyAlignment="1" applyProtection="1">
      <alignment wrapText="1"/>
      <protection/>
    </xf>
    <xf numFmtId="3" fontId="8" fillId="0" borderId="0" xfId="58" applyNumberFormat="1" applyFont="1" applyFill="1" applyAlignment="1" applyProtection="1">
      <alignment wrapText="1"/>
      <protection/>
    </xf>
    <xf numFmtId="0" fontId="10" fillId="0" borderId="0" xfId="58" applyFont="1" applyFill="1" applyAlignment="1" applyProtection="1">
      <alignment horizontal="left"/>
      <protection/>
    </xf>
    <xf numFmtId="1" fontId="12" fillId="38" borderId="11" xfId="0" applyNumberFormat="1" applyFont="1" applyFill="1" applyBorder="1" applyAlignment="1">
      <alignment horizontal="right" vertical="center"/>
    </xf>
    <xf numFmtId="0" fontId="26" fillId="38" borderId="34" xfId="0" applyFont="1" applyFill="1" applyBorder="1" applyAlignment="1">
      <alignment horizontal="right" vertical="center"/>
    </xf>
    <xf numFmtId="187" fontId="23" fillId="34" borderId="11" xfId="0" applyNumberFormat="1" applyFont="1" applyFill="1" applyBorder="1" applyAlignment="1" applyProtection="1">
      <alignment horizontal="center" vertical="center" wrapText="1"/>
      <protection/>
    </xf>
    <xf numFmtId="184" fontId="26" fillId="0" borderId="33" xfId="0" applyNumberFormat="1" applyFont="1" applyFill="1" applyBorder="1" applyAlignment="1">
      <alignment horizontal="center" vertical="center"/>
    </xf>
    <xf numFmtId="184" fontId="23" fillId="0" borderId="33" xfId="0" applyNumberFormat="1" applyFont="1" applyFill="1" applyBorder="1" applyAlignment="1">
      <alignment horizontal="center" vertical="center"/>
    </xf>
    <xf numFmtId="184" fontId="23" fillId="0" borderId="12" xfId="0" applyNumberFormat="1" applyFont="1" applyFill="1" applyBorder="1" applyAlignment="1">
      <alignment horizontal="center" vertical="center"/>
    </xf>
    <xf numFmtId="184" fontId="23" fillId="0" borderId="76" xfId="0" applyNumberFormat="1" applyFont="1" applyFill="1" applyBorder="1" applyAlignment="1">
      <alignment horizontal="center" vertical="center"/>
    </xf>
    <xf numFmtId="184" fontId="26" fillId="0" borderId="32" xfId="0" applyNumberFormat="1" applyFont="1" applyFill="1" applyBorder="1" applyAlignment="1">
      <alignment horizontal="center" vertical="center"/>
    </xf>
    <xf numFmtId="184" fontId="23" fillId="0" borderId="32" xfId="0" applyNumberFormat="1" applyFont="1" applyFill="1" applyBorder="1" applyAlignment="1">
      <alignment horizontal="center" vertical="center"/>
    </xf>
    <xf numFmtId="184" fontId="23" fillId="0" borderId="11" xfId="0" applyNumberFormat="1" applyFont="1" applyFill="1" applyBorder="1" applyAlignment="1">
      <alignment horizontal="center" vertical="center"/>
    </xf>
    <xf numFmtId="184" fontId="23" fillId="0" borderId="77" xfId="0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0" fontId="36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7" fillId="0" borderId="0" xfId="0" applyNumberFormat="1" applyFont="1" applyFill="1" applyAlignment="1">
      <alignment vertical="center"/>
    </xf>
    <xf numFmtId="10" fontId="6" fillId="0" borderId="0" xfId="0" applyNumberFormat="1" applyFont="1" applyFill="1" applyAlignment="1">
      <alignment vertical="center"/>
    </xf>
    <xf numFmtId="10" fontId="12" fillId="0" borderId="0" xfId="0" applyNumberFormat="1" applyFont="1" applyFill="1" applyAlignment="1">
      <alignment vertical="center"/>
    </xf>
    <xf numFmtId="10" fontId="22" fillId="0" borderId="0" xfId="0" applyNumberFormat="1" applyFont="1" applyFill="1" applyAlignment="1">
      <alignment vertical="center"/>
    </xf>
    <xf numFmtId="10" fontId="11" fillId="0" borderId="0" xfId="0" applyNumberFormat="1" applyFont="1" applyAlignment="1">
      <alignment vertical="center"/>
    </xf>
    <xf numFmtId="10" fontId="46" fillId="0" borderId="0" xfId="0" applyNumberFormat="1" applyFont="1" applyAlignment="1">
      <alignment vertical="center"/>
    </xf>
    <xf numFmtId="185" fontId="49" fillId="36" borderId="78" xfId="73" applyNumberFormat="1" applyFont="1" applyFill="1" applyBorder="1" applyProtection="1">
      <alignment vertical="center"/>
      <protection/>
    </xf>
    <xf numFmtId="185" fontId="49" fillId="36" borderId="79" xfId="73" applyNumberFormat="1" applyFont="1" applyFill="1" applyBorder="1" applyAlignment="1" applyProtection="1">
      <alignment horizontal="right" vertical="center"/>
      <protection/>
    </xf>
    <xf numFmtId="186" fontId="47" fillId="0" borderId="78" xfId="74" applyNumberFormat="1" applyFont="1" applyBorder="1" applyAlignment="1" applyProtection="1">
      <alignment horizontal="left" vertical="center" indent="1"/>
      <protection/>
    </xf>
    <xf numFmtId="186" fontId="47" fillId="0" borderId="80" xfId="74" applyNumberFormat="1" applyFont="1" applyBorder="1" applyAlignment="1" applyProtection="1">
      <alignment horizontal="left" vertical="center" indent="1"/>
      <protection/>
    </xf>
    <xf numFmtId="186" fontId="47" fillId="0" borderId="79" xfId="74" applyNumberFormat="1" applyFont="1" applyBorder="1" applyAlignment="1" applyProtection="1">
      <alignment horizontal="left" vertical="center" indent="1"/>
      <protection/>
    </xf>
    <xf numFmtId="186" fontId="48" fillId="0" borderId="78" xfId="74" applyNumberFormat="1" applyFont="1" applyBorder="1" applyAlignment="1" applyProtection="1">
      <alignment horizontal="left" vertical="center"/>
      <protection/>
    </xf>
    <xf numFmtId="186" fontId="48" fillId="0" borderId="80" xfId="74" applyNumberFormat="1" applyFont="1" applyBorder="1" applyAlignment="1" applyProtection="1">
      <alignment horizontal="left" vertical="center"/>
      <protection/>
    </xf>
    <xf numFmtId="186" fontId="48" fillId="0" borderId="79" xfId="74" applyNumberFormat="1" applyFont="1" applyBorder="1" applyAlignment="1" applyProtection="1">
      <alignment horizontal="left" vertical="center"/>
      <protection/>
    </xf>
    <xf numFmtId="49" fontId="41" fillId="0" borderId="17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wrapText="1"/>
    </xf>
    <xf numFmtId="49" fontId="41" fillId="0" borderId="2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wrapText="1"/>
    </xf>
    <xf numFmtId="49" fontId="41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wrapText="1"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wrapText="1"/>
    </xf>
    <xf numFmtId="0" fontId="101" fillId="0" borderId="0" xfId="0" applyFont="1" applyAlignment="1">
      <alignment/>
    </xf>
    <xf numFmtId="0" fontId="85" fillId="0" borderId="0" xfId="49" applyFont="1" applyFill="1" applyAlignment="1">
      <alignment/>
    </xf>
    <xf numFmtId="0" fontId="0" fillId="0" borderId="0" xfId="0" applyFill="1" applyAlignment="1">
      <alignment/>
    </xf>
    <xf numFmtId="0" fontId="102" fillId="0" borderId="0" xfId="0" applyFont="1" applyAlignment="1">
      <alignment/>
    </xf>
    <xf numFmtId="0" fontId="22" fillId="2" borderId="18" xfId="0" applyFont="1" applyFill="1" applyBorder="1" applyAlignment="1" quotePrefix="1">
      <alignment vertical="center" wrapText="1"/>
    </xf>
    <xf numFmtId="0" fontId="22" fillId="0" borderId="18" xfId="0" applyFont="1" applyFill="1" applyBorder="1" applyAlignment="1" quotePrefix="1">
      <alignment vertical="center" wrapText="1"/>
    </xf>
    <xf numFmtId="0" fontId="22" fillId="2" borderId="11" xfId="0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2" fillId="38" borderId="11" xfId="0" applyFont="1" applyFill="1" applyBorder="1" applyAlignment="1" quotePrefix="1">
      <alignment horizontal="center" vertical="center" wrapText="1"/>
    </xf>
    <xf numFmtId="0" fontId="41" fillId="38" borderId="11" xfId="63" applyFont="1" applyFill="1" applyBorder="1" applyAlignment="1">
      <alignment horizontal="center" vertical="center"/>
      <protection/>
    </xf>
    <xf numFmtId="0" fontId="41" fillId="38" borderId="11" xfId="63" applyFont="1" applyFill="1" applyBorder="1" applyAlignment="1">
      <alignment horizontal="left" vertical="center" wrapText="1"/>
      <protection/>
    </xf>
    <xf numFmtId="49" fontId="41" fillId="38" borderId="11" xfId="0" applyNumberFormat="1" applyFont="1" applyFill="1" applyBorder="1" applyAlignment="1">
      <alignment horizontal="center"/>
    </xf>
    <xf numFmtId="0" fontId="52" fillId="38" borderId="11" xfId="0" applyFont="1" applyFill="1" applyBorder="1" applyAlignment="1">
      <alignment wrapText="1"/>
    </xf>
    <xf numFmtId="0" fontId="52" fillId="38" borderId="11" xfId="0" applyFont="1" applyFill="1" applyBorder="1" applyAlignment="1">
      <alignment horizontal="center"/>
    </xf>
    <xf numFmtId="0" fontId="41" fillId="38" borderId="11" xfId="0" applyFont="1" applyFill="1" applyBorder="1" applyAlignment="1">
      <alignment wrapText="1"/>
    </xf>
    <xf numFmtId="0" fontId="41" fillId="38" borderId="11" xfId="0" applyFont="1" applyFill="1" applyBorder="1" applyAlignment="1">
      <alignment horizontal="left" vertical="center" wrapText="1"/>
    </xf>
    <xf numFmtId="0" fontId="52" fillId="38" borderId="11" xfId="65" applyFont="1" applyFill="1" applyBorder="1" applyAlignment="1">
      <alignment horizontal="center"/>
      <protection/>
    </xf>
    <xf numFmtId="0" fontId="52" fillId="38" borderId="11" xfId="65" applyFont="1" applyFill="1" applyBorder="1" applyAlignment="1">
      <alignment horizontal="left" wrapText="1"/>
      <protection/>
    </xf>
    <xf numFmtId="0" fontId="41" fillId="38" borderId="11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justify" wrapText="1"/>
    </xf>
    <xf numFmtId="0" fontId="52" fillId="38" borderId="18" xfId="65" applyFont="1" applyFill="1" applyBorder="1" applyAlignment="1">
      <alignment horizontal="center" vertical="center"/>
      <protection/>
    </xf>
    <xf numFmtId="0" fontId="22" fillId="2" borderId="11" xfId="0" applyFont="1" applyFill="1" applyBorder="1" applyAlignment="1" quotePrefix="1">
      <alignment horizontal="left" vertical="center" wrapText="1"/>
    </xf>
    <xf numFmtId="0" fontId="24" fillId="41" borderId="39" xfId="0" applyFont="1" applyFill="1" applyBorder="1" applyAlignment="1">
      <alignment horizontal="center" vertical="center"/>
    </xf>
    <xf numFmtId="0" fontId="12" fillId="41" borderId="39" xfId="0" applyFont="1" applyFill="1" applyBorder="1" applyAlignment="1">
      <alignment/>
    </xf>
    <xf numFmtId="10" fontId="12" fillId="0" borderId="0" xfId="0" applyNumberFormat="1" applyFont="1" applyFill="1" applyAlignment="1">
      <alignment vertical="center"/>
    </xf>
    <xf numFmtId="185" fontId="49" fillId="36" borderId="81" xfId="73" applyNumberFormat="1" applyFont="1" applyFill="1" applyBorder="1" applyProtection="1">
      <alignment vertical="center"/>
      <protection/>
    </xf>
    <xf numFmtId="185" fontId="49" fillId="36" borderId="81" xfId="73" applyNumberFormat="1" applyFont="1" applyFill="1" applyBorder="1" applyAlignment="1" applyProtection="1">
      <alignment horizontal="right" vertical="center"/>
      <protection/>
    </xf>
    <xf numFmtId="186" fontId="47" fillId="0" borderId="78" xfId="74" applyNumberFormat="1" applyFont="1" applyFill="1" applyBorder="1" applyAlignment="1" applyProtection="1">
      <alignment horizontal="left" vertical="center" indent="1"/>
      <protection/>
    </xf>
    <xf numFmtId="186" fontId="47" fillId="0" borderId="80" xfId="74" applyNumberFormat="1" applyFont="1" applyFill="1" applyBorder="1" applyAlignment="1" applyProtection="1">
      <alignment horizontal="left" vertical="center" wrapText="1" indent="1"/>
      <protection/>
    </xf>
    <xf numFmtId="186" fontId="47" fillId="0" borderId="79" xfId="74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58" applyFont="1" applyAlignment="1" applyProtection="1">
      <alignment horizontal="center" vertical="center"/>
      <protection/>
    </xf>
    <xf numFmtId="186" fontId="47" fillId="0" borderId="80" xfId="74" applyNumberFormat="1" applyFont="1" applyBorder="1" applyAlignment="1" applyProtection="1">
      <alignment horizontal="right" vertical="center"/>
      <protection/>
    </xf>
    <xf numFmtId="186" fontId="47" fillId="0" borderId="79" xfId="74" applyNumberFormat="1" applyFont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3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40" borderId="11" xfId="0" applyFont="1" applyFill="1" applyBorder="1" applyAlignment="1" applyProtection="1">
      <alignment horizontal="center" vertical="center"/>
      <protection locked="0"/>
    </xf>
    <xf numFmtId="187" fontId="23" fillId="0" borderId="11" xfId="0" applyNumberFormat="1" applyFont="1" applyBorder="1" applyAlignment="1" applyProtection="1">
      <alignment horizontal="center" vertical="center" wrapText="1"/>
      <protection locked="0"/>
    </xf>
    <xf numFmtId="187" fontId="23" fillId="34" borderId="11" xfId="0" applyNumberFormat="1" applyFont="1" applyFill="1" applyBorder="1" applyAlignment="1" applyProtection="1">
      <alignment horizontal="center" wrapText="1"/>
      <protection/>
    </xf>
    <xf numFmtId="187" fontId="23" fillId="35" borderId="11" xfId="0" applyNumberFormat="1" applyFont="1" applyFill="1" applyBorder="1" applyAlignment="1" applyProtection="1">
      <alignment horizontal="center"/>
      <protection/>
    </xf>
    <xf numFmtId="0" fontId="23" fillId="40" borderId="11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87" fontId="23" fillId="35" borderId="11" xfId="0" applyNumberFormat="1" applyFont="1" applyFill="1" applyBorder="1" applyAlignment="1" applyProtection="1">
      <alignment horizontal="center" vertical="center"/>
      <protection/>
    </xf>
    <xf numFmtId="184" fontId="23" fillId="35" borderId="11" xfId="0" applyNumberFormat="1" applyFont="1" applyFill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184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84" fontId="23" fillId="0" borderId="11" xfId="0" applyNumberFormat="1" applyFont="1" applyFill="1" applyBorder="1" applyAlignment="1" applyProtection="1">
      <alignment horizontal="center" vertical="center"/>
      <protection locked="0"/>
    </xf>
    <xf numFmtId="184" fontId="23" fillId="0" borderId="11" xfId="0" applyNumberFormat="1" applyFont="1" applyBorder="1" applyAlignment="1" applyProtection="1">
      <alignment horizontal="center" vertical="center" wrapText="1"/>
      <protection locked="0"/>
    </xf>
    <xf numFmtId="187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34" borderId="11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3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16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34" borderId="17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45" fillId="34" borderId="11" xfId="0" applyFont="1" applyFill="1" applyBorder="1" applyAlignment="1" applyProtection="1">
      <alignment horizontal="left" vertical="center" wrapText="1"/>
      <protection locked="0"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184" fontId="23" fillId="34" borderId="11" xfId="0" applyNumberFormat="1" applyFont="1" applyFill="1" applyBorder="1" applyAlignment="1" applyProtection="1">
      <alignment horizontal="center" vertical="center" wrapText="1"/>
      <protection/>
    </xf>
    <xf numFmtId="187" fontId="23" fillId="34" borderId="11" xfId="0" applyNumberFormat="1" applyFont="1" applyFill="1" applyBorder="1" applyAlignment="1" applyProtection="1">
      <alignment horizontal="center"/>
      <protection/>
    </xf>
    <xf numFmtId="0" fontId="23" fillId="34" borderId="11" xfId="0" applyFont="1" applyFill="1" applyBorder="1" applyAlignment="1" applyProtection="1">
      <alignment horizontal="center" wrapText="1"/>
      <protection/>
    </xf>
    <xf numFmtId="187" fontId="23" fillId="34" borderId="11" xfId="0" applyNumberFormat="1" applyFont="1" applyFill="1" applyBorder="1" applyAlignment="1" applyProtection="1">
      <alignment horizontal="center" vertical="center"/>
      <protection/>
    </xf>
    <xf numFmtId="184" fontId="23" fillId="34" borderId="11" xfId="0" applyNumberFormat="1" applyFont="1" applyFill="1" applyBorder="1" applyAlignment="1" applyProtection="1">
      <alignment horizontal="center" vertical="center"/>
      <protection/>
    </xf>
    <xf numFmtId="184" fontId="23" fillId="42" borderId="11" xfId="0" applyNumberFormat="1" applyFont="1" applyFill="1" applyBorder="1" applyAlignment="1" applyProtection="1">
      <alignment horizontal="center" vertical="center" wrapText="1"/>
      <protection/>
    </xf>
    <xf numFmtId="184" fontId="23" fillId="35" borderId="11" xfId="0" applyNumberFormat="1" applyFont="1" applyFill="1" applyBorder="1" applyAlignment="1" applyProtection="1">
      <alignment horizontal="center" vertical="center" wrapText="1"/>
      <protection/>
    </xf>
    <xf numFmtId="187" fontId="23" fillId="35" borderId="11" xfId="0" applyNumberFormat="1" applyFont="1" applyFill="1" applyBorder="1" applyAlignment="1" applyProtection="1">
      <alignment horizontal="center" vertical="center" wrapText="1"/>
      <protection/>
    </xf>
    <xf numFmtId="0" fontId="26" fillId="34" borderId="11" xfId="69" applyFont="1" applyFill="1" applyBorder="1" applyAlignment="1" applyProtection="1">
      <alignment horizontal="right"/>
      <protection/>
    </xf>
    <xf numFmtId="0" fontId="12" fillId="0" borderId="0" xfId="68" applyFont="1" applyAlignment="1" applyProtection="1">
      <alignment horizontal="right"/>
      <protection/>
    </xf>
    <xf numFmtId="0" fontId="25" fillId="33" borderId="11" xfId="69" applyFont="1" applyFill="1" applyBorder="1" applyAlignment="1" applyProtection="1">
      <alignment horizontal="center" vertical="center" wrapText="1"/>
      <protection/>
    </xf>
    <xf numFmtId="0" fontId="23" fillId="0" borderId="11" xfId="69" applyFont="1" applyFill="1" applyBorder="1" applyAlignment="1" applyProtection="1">
      <alignment horizontal="right"/>
      <protection locked="0"/>
    </xf>
    <xf numFmtId="184" fontId="23" fillId="35" borderId="11" xfId="69" applyNumberFormat="1" applyFont="1" applyFill="1" applyBorder="1" applyAlignment="1" applyProtection="1">
      <alignment horizontal="right"/>
      <protection/>
    </xf>
    <xf numFmtId="0" fontId="23" fillId="0" borderId="11" xfId="69" applyFont="1" applyBorder="1" applyProtection="1">
      <alignment/>
      <protection locked="0"/>
    </xf>
    <xf numFmtId="0" fontId="23" fillId="0" borderId="11" xfId="69" applyFont="1" applyBorder="1" applyAlignment="1" applyProtection="1">
      <alignment wrapText="1"/>
      <protection locked="0"/>
    </xf>
    <xf numFmtId="0" fontId="23" fillId="0" borderId="37" xfId="69" applyFont="1" applyFill="1" applyBorder="1" applyAlignment="1" applyProtection="1">
      <alignment horizontal="right"/>
      <protection locked="0"/>
    </xf>
    <xf numFmtId="0" fontId="23" fillId="0" borderId="17" xfId="69" applyFont="1" applyBorder="1" applyAlignment="1" applyProtection="1">
      <alignment horizontal="center"/>
      <protection locked="0"/>
    </xf>
    <xf numFmtId="0" fontId="23" fillId="0" borderId="82" xfId="69" applyFont="1" applyFill="1" applyBorder="1" applyAlignment="1" applyProtection="1">
      <alignment horizontal="right"/>
      <protection locked="0"/>
    </xf>
    <xf numFmtId="0" fontId="23" fillId="0" borderId="83" xfId="69" applyFont="1" applyBorder="1" applyAlignment="1" applyProtection="1">
      <alignment horizontal="center"/>
      <protection locked="0"/>
    </xf>
    <xf numFmtId="0" fontId="23" fillId="0" borderId="18" xfId="69" applyFont="1" applyFill="1" applyBorder="1" applyAlignment="1" applyProtection="1">
      <alignment horizontal="right"/>
      <protection locked="0"/>
    </xf>
    <xf numFmtId="0" fontId="23" fillId="0" borderId="11" xfId="69" applyFont="1" applyBorder="1" applyAlignment="1" applyProtection="1">
      <alignment horizontal="center"/>
      <protection locked="0"/>
    </xf>
    <xf numFmtId="0" fontId="12" fillId="0" borderId="11" xfId="66" applyFont="1" applyBorder="1" applyAlignment="1" applyProtection="1">
      <alignment horizontal="center" vertical="center" wrapText="1"/>
      <protection locked="0"/>
    </xf>
    <xf numFmtId="0" fontId="12" fillId="0" borderId="27" xfId="66" applyFont="1" applyBorder="1" applyAlignment="1" applyProtection="1">
      <alignment horizontal="center" vertical="center" wrapText="1"/>
      <protection locked="0"/>
    </xf>
    <xf numFmtId="0" fontId="23" fillId="0" borderId="22" xfId="69" applyFont="1" applyFill="1" applyBorder="1" applyAlignment="1" applyProtection="1">
      <alignment horizontal="right"/>
      <protection locked="0"/>
    </xf>
    <xf numFmtId="0" fontId="23" fillId="0" borderId="27" xfId="69" applyFont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6" fillId="35" borderId="11" xfId="69" applyFont="1" applyFill="1" applyBorder="1" applyAlignment="1" applyProtection="1">
      <alignment horizontal="right"/>
      <protection/>
    </xf>
    <xf numFmtId="186" fontId="47" fillId="0" borderId="0" xfId="74" applyNumberFormat="1" applyFont="1" applyBorder="1" applyAlignment="1" applyProtection="1">
      <alignment horizontal="left" vertical="center" indent="1"/>
      <protection/>
    </xf>
    <xf numFmtId="186" fontId="48" fillId="0" borderId="0" xfId="74" applyNumberFormat="1" applyFont="1" applyBorder="1" applyAlignment="1" applyProtection="1">
      <alignment horizontal="left" vertical="center"/>
      <protection/>
    </xf>
    <xf numFmtId="0" fontId="95" fillId="38" borderId="10" xfId="76" applyFill="1" applyAlignment="1">
      <alignment vertical="center" wrapText="1"/>
    </xf>
    <xf numFmtId="0" fontId="95" fillId="0" borderId="10" xfId="76" applyAlignment="1">
      <alignment horizontal="center" vertical="center"/>
    </xf>
    <xf numFmtId="187" fontId="95" fillId="0" borderId="10" xfId="76" applyNumberFormat="1" applyAlignment="1">
      <alignment horizontal="center" vertical="center"/>
    </xf>
    <xf numFmtId="0" fontId="95" fillId="0" borderId="10" xfId="76" applyAlignment="1">
      <alignment horizontal="center"/>
    </xf>
    <xf numFmtId="0" fontId="95" fillId="0" borderId="84" xfId="76" applyBorder="1" applyAlignment="1">
      <alignment horizontal="center" vertical="center"/>
    </xf>
    <xf numFmtId="9" fontId="1" fillId="0" borderId="0" xfId="0" applyNumberFormat="1" applyFont="1" applyAlignment="1">
      <alignment/>
    </xf>
    <xf numFmtId="0" fontId="76" fillId="0" borderId="0" xfId="0" applyFont="1" applyBorder="1" applyAlignment="1">
      <alignment/>
    </xf>
    <xf numFmtId="0" fontId="76" fillId="0" borderId="38" xfId="0" applyFont="1" applyBorder="1" applyAlignment="1">
      <alignment/>
    </xf>
    <xf numFmtId="0" fontId="7" fillId="0" borderId="38" xfId="0" applyFont="1" applyBorder="1" applyAlignment="1">
      <alignment/>
    </xf>
    <xf numFmtId="186" fontId="76" fillId="0" borderId="0" xfId="74" applyNumberFormat="1" applyFont="1" applyBorder="1" applyAlignment="1" applyProtection="1">
      <alignment horizontal="left" vertical="center"/>
      <protection/>
    </xf>
    <xf numFmtId="186" fontId="76" fillId="0" borderId="0" xfId="74" applyNumberFormat="1" applyFont="1" applyFill="1" applyBorder="1" applyAlignment="1" applyProtection="1">
      <alignment horizontal="left" vertical="center"/>
      <protection/>
    </xf>
    <xf numFmtId="186" fontId="48" fillId="0" borderId="0" xfId="74" applyNumberFormat="1" applyFont="1" applyFill="1" applyBorder="1" applyAlignment="1" applyProtection="1">
      <alignment horizontal="left" vertical="center"/>
      <protection/>
    </xf>
    <xf numFmtId="186" fontId="76" fillId="38" borderId="0" xfId="74" applyNumberFormat="1" applyFont="1" applyFill="1" applyBorder="1" applyAlignment="1" applyProtection="1">
      <alignment horizontal="left" vertical="center"/>
      <protection/>
    </xf>
    <xf numFmtId="186" fontId="48" fillId="0" borderId="85" xfId="74" applyNumberFormat="1" applyFont="1" applyBorder="1" applyAlignment="1" applyProtection="1">
      <alignment horizontal="left" vertical="center"/>
      <protection/>
    </xf>
    <xf numFmtId="186" fontId="47" fillId="38" borderId="40" xfId="74" applyNumberFormat="1" applyFont="1" applyFill="1" applyBorder="1" applyAlignment="1" applyProtection="1">
      <alignment horizontal="left" vertical="center"/>
      <protection/>
    </xf>
    <xf numFmtId="186" fontId="47" fillId="38" borderId="41" xfId="74" applyNumberFormat="1" applyFont="1" applyFill="1" applyBorder="1" applyAlignment="1" applyProtection="1">
      <alignment horizontal="left" vertical="center"/>
      <protection/>
    </xf>
    <xf numFmtId="0" fontId="22" fillId="0" borderId="11" xfId="0" applyFont="1" applyBorder="1" applyAlignment="1">
      <alignment horizontal="left" vertical="center" wrapText="1"/>
    </xf>
    <xf numFmtId="0" fontId="12" fillId="0" borderId="11" xfId="67" applyFont="1" applyBorder="1" applyAlignment="1">
      <alignment horizontal="left" vertical="center" wrapText="1"/>
      <protection/>
    </xf>
    <xf numFmtId="0" fontId="25" fillId="38" borderId="11" xfId="0" applyFont="1" applyFill="1" applyBorder="1" applyAlignment="1">
      <alignment horizontal="center" vertical="center" wrapText="1"/>
    </xf>
    <xf numFmtId="0" fontId="39" fillId="38" borderId="11" xfId="0" applyFont="1" applyFill="1" applyBorder="1" applyAlignment="1">
      <alignment horizontal="center" vertical="center" wrapText="1"/>
    </xf>
    <xf numFmtId="0" fontId="7" fillId="0" borderId="39" xfId="64" applyFont="1" applyBorder="1">
      <alignment/>
      <protection/>
    </xf>
    <xf numFmtId="14" fontId="47" fillId="0" borderId="78" xfId="74" applyNumberFormat="1" applyFont="1" applyFill="1" applyBorder="1" applyAlignment="1" applyProtection="1">
      <alignment horizontal="left" vertical="center" indent="1"/>
      <protection/>
    </xf>
    <xf numFmtId="14" fontId="47" fillId="0" borderId="78" xfId="74" applyNumberFormat="1" applyFont="1" applyBorder="1" applyAlignment="1" applyProtection="1">
      <alignment horizontal="left" vertical="center" indent="1"/>
      <protection/>
    </xf>
    <xf numFmtId="0" fontId="10" fillId="38" borderId="0" xfId="58" applyFont="1" applyFill="1" applyProtection="1">
      <alignment/>
      <protection/>
    </xf>
    <xf numFmtId="0" fontId="95" fillId="0" borderId="10" xfId="76" applyFill="1" applyAlignment="1">
      <alignment horizontal="left" vertical="center" wrapText="1"/>
    </xf>
    <xf numFmtId="1" fontId="52" fillId="38" borderId="11" xfId="65" applyNumberFormat="1" applyFont="1" applyFill="1" applyBorder="1" applyAlignment="1">
      <alignment horizontal="center" vertical="center"/>
      <protection/>
    </xf>
    <xf numFmtId="0" fontId="12" fillId="38" borderId="18" xfId="0" applyFont="1" applyFill="1" applyBorder="1" applyAlignment="1" quotePrefix="1">
      <alignment vertical="center" wrapText="1"/>
    </xf>
    <xf numFmtId="0" fontId="12" fillId="38" borderId="18" xfId="0" applyFont="1" applyFill="1" applyBorder="1" applyAlignment="1" quotePrefix="1">
      <alignment vertical="center"/>
    </xf>
    <xf numFmtId="0" fontId="12" fillId="38" borderId="11" xfId="0" applyFont="1" applyFill="1" applyBorder="1" applyAlignment="1" quotePrefix="1">
      <alignment vertical="center"/>
    </xf>
    <xf numFmtId="0" fontId="41" fillId="38" borderId="0" xfId="0" applyFont="1" applyFill="1" applyAlignment="1">
      <alignment/>
    </xf>
    <xf numFmtId="1" fontId="41" fillId="38" borderId="11" xfId="0" applyNumberFormat="1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/>
    </xf>
    <xf numFmtId="49" fontId="41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/>
    </xf>
    <xf numFmtId="0" fontId="41" fillId="38" borderId="0" xfId="0" applyFont="1" applyFill="1" applyAlignment="1">
      <alignment horizontal="center"/>
    </xf>
    <xf numFmtId="1" fontId="52" fillId="38" borderId="11" xfId="0" applyNumberFormat="1" applyFont="1" applyFill="1" applyBorder="1" applyAlignment="1">
      <alignment horizontal="center" vertical="center"/>
    </xf>
    <xf numFmtId="1" fontId="41" fillId="38" borderId="11" xfId="0" applyNumberFormat="1" applyFont="1" applyFill="1" applyBorder="1" applyAlignment="1">
      <alignment horizontal="center"/>
    </xf>
    <xf numFmtId="1" fontId="41" fillId="38" borderId="22" xfId="0" applyNumberFormat="1" applyFont="1" applyFill="1" applyBorder="1" applyAlignment="1">
      <alignment horizontal="center"/>
    </xf>
    <xf numFmtId="0" fontId="41" fillId="38" borderId="27" xfId="0" applyFont="1" applyFill="1" applyBorder="1" applyAlignment="1">
      <alignment wrapText="1"/>
    </xf>
    <xf numFmtId="1" fontId="52" fillId="38" borderId="11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8" borderId="18" xfId="0" applyFont="1" applyFill="1" applyBorder="1" applyAlignment="1">
      <alignment/>
    </xf>
    <xf numFmtId="0" fontId="52" fillId="38" borderId="11" xfId="65" applyFont="1" applyFill="1" applyBorder="1" applyAlignment="1">
      <alignment wrapText="1"/>
      <protection/>
    </xf>
    <xf numFmtId="1" fontId="41" fillId="38" borderId="22" xfId="0" applyNumberFormat="1" applyFont="1" applyFill="1" applyBorder="1" applyAlignment="1">
      <alignment horizontal="center" vertical="center"/>
    </xf>
    <xf numFmtId="0" fontId="41" fillId="38" borderId="27" xfId="0" applyFont="1" applyFill="1" applyBorder="1" applyAlignment="1">
      <alignment horizontal="left" vertical="center" wrapText="1"/>
    </xf>
    <xf numFmtId="0" fontId="41" fillId="38" borderId="11" xfId="63" applyFont="1" applyFill="1" applyBorder="1" applyAlignment="1" quotePrefix="1">
      <alignment horizontal="left" vertical="center" wrapText="1"/>
      <protection/>
    </xf>
    <xf numFmtId="0" fontId="12" fillId="38" borderId="18" xfId="0" applyFont="1" applyFill="1" applyBorder="1" applyAlignment="1" quotePrefix="1">
      <alignment horizontal="center" vertical="center" wrapText="1"/>
    </xf>
    <xf numFmtId="49" fontId="41" fillId="38" borderId="11" xfId="0" applyNumberFormat="1" applyFont="1" applyFill="1" applyBorder="1" applyAlignment="1">
      <alignment horizontal="center" vertical="center"/>
    </xf>
    <xf numFmtId="0" fontId="52" fillId="38" borderId="11" xfId="65" applyFont="1" applyFill="1" applyBorder="1" applyAlignment="1">
      <alignment horizontal="right"/>
      <protection/>
    </xf>
    <xf numFmtId="0" fontId="52" fillId="38" borderId="11" xfId="0" applyFont="1" applyFill="1" applyBorder="1" applyAlignment="1">
      <alignment/>
    </xf>
    <xf numFmtId="0" fontId="41" fillId="38" borderId="11" xfId="0" applyFont="1" applyFill="1" applyBorder="1" applyAlignment="1">
      <alignment/>
    </xf>
    <xf numFmtId="0" fontId="41" fillId="38" borderId="11" xfId="0" applyFont="1" applyFill="1" applyBorder="1" applyAlignment="1">
      <alignment horizontal="center"/>
    </xf>
    <xf numFmtId="0" fontId="41" fillId="38" borderId="0" xfId="0" applyFont="1" applyFill="1" applyBorder="1" applyAlignment="1">
      <alignment wrapText="1"/>
    </xf>
    <xf numFmtId="1" fontId="52" fillId="38" borderId="11" xfId="0" applyNumberFormat="1" applyFont="1" applyFill="1" applyBorder="1" applyAlignment="1">
      <alignment horizontal="center"/>
    </xf>
    <xf numFmtId="1" fontId="41" fillId="38" borderId="11" xfId="0" applyNumberFormat="1" applyFont="1" applyFill="1" applyBorder="1" applyAlignment="1">
      <alignment horizontal="center" vertical="center"/>
    </xf>
    <xf numFmtId="0" fontId="52" fillId="38" borderId="11" xfId="65" applyFont="1" applyFill="1" applyBorder="1">
      <alignment/>
      <protection/>
    </xf>
    <xf numFmtId="1" fontId="52" fillId="38" borderId="11" xfId="65" applyNumberFormat="1" applyFont="1" applyFill="1" applyBorder="1" applyAlignment="1">
      <alignment horizontal="center" vertical="center"/>
      <protection/>
    </xf>
    <xf numFmtId="0" fontId="41" fillId="38" borderId="11" xfId="0" applyFont="1" applyFill="1" applyBorder="1" applyAlignment="1">
      <alignment horizontal="justify"/>
    </xf>
    <xf numFmtId="0" fontId="41" fillId="38" borderId="0" xfId="0" applyFont="1" applyFill="1" applyAlignment="1">
      <alignment wrapText="1"/>
    </xf>
    <xf numFmtId="1" fontId="41" fillId="38" borderId="11" xfId="0" applyNumberFormat="1" applyFont="1" applyFill="1" applyBorder="1" applyAlignment="1">
      <alignment horizontal="center"/>
    </xf>
    <xf numFmtId="49" fontId="41" fillId="38" borderId="22" xfId="0" applyNumberFormat="1" applyFont="1" applyFill="1" applyBorder="1" applyAlignment="1">
      <alignment horizontal="center" vertical="center"/>
    </xf>
    <xf numFmtId="0" fontId="12" fillId="38" borderId="27" xfId="0" applyFont="1" applyFill="1" applyBorder="1" applyAlignment="1" quotePrefix="1">
      <alignment horizontal="center" vertical="center"/>
    </xf>
    <xf numFmtId="0" fontId="41" fillId="38" borderId="27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49" fontId="52" fillId="38" borderId="11" xfId="65" applyNumberFormat="1" applyFont="1" applyFill="1" applyBorder="1" applyAlignment="1">
      <alignment horizontal="center"/>
      <protection/>
    </xf>
    <xf numFmtId="0" fontId="51" fillId="38" borderId="0" xfId="0" applyFont="1" applyFill="1" applyAlignment="1">
      <alignment/>
    </xf>
    <xf numFmtId="0" fontId="41" fillId="38" borderId="18" xfId="0" applyFont="1" applyFill="1" applyBorder="1" applyAlignment="1">
      <alignment horizontal="center" vertical="center"/>
    </xf>
    <xf numFmtId="188" fontId="52" fillId="38" borderId="11" xfId="65" applyNumberFormat="1" applyFont="1" applyFill="1" applyBorder="1" applyAlignment="1">
      <alignment horizontal="center" vertical="center"/>
      <protection/>
    </xf>
    <xf numFmtId="188" fontId="41" fillId="38" borderId="11" xfId="63" applyNumberFormat="1" applyFont="1" applyFill="1" applyBorder="1" applyAlignment="1" quotePrefix="1">
      <alignment horizontal="center" vertical="center"/>
      <protection/>
    </xf>
    <xf numFmtId="188" fontId="41" fillId="38" borderId="11" xfId="63" applyNumberFormat="1" applyFont="1" applyFill="1" applyBorder="1" applyAlignment="1" quotePrefix="1">
      <alignment horizontal="center"/>
      <protection/>
    </xf>
    <xf numFmtId="0" fontId="41" fillId="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188" fontId="31" fillId="38" borderId="11" xfId="65" applyNumberFormat="1" applyFont="1" applyFill="1" applyBorder="1" applyAlignment="1">
      <alignment horizontal="center" vertical="center"/>
      <protection/>
    </xf>
    <xf numFmtId="1" fontId="12" fillId="38" borderId="11" xfId="0" applyNumberFormat="1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" fontId="31" fillId="38" borderId="11" xfId="65" applyNumberFormat="1" applyFont="1" applyFill="1" applyBorder="1" applyAlignment="1">
      <alignment horizontal="center" vertical="center"/>
      <protection/>
    </xf>
    <xf numFmtId="49" fontId="12" fillId="38" borderId="11" xfId="0" applyNumberFormat="1" applyFont="1" applyFill="1" applyBorder="1" applyAlignment="1">
      <alignment horizontal="center" vertical="center"/>
    </xf>
    <xf numFmtId="1" fontId="31" fillId="38" borderId="11" xfId="0" applyNumberFormat="1" applyFont="1" applyFill="1" applyBorder="1" applyAlignment="1">
      <alignment horizontal="center" vertical="center"/>
    </xf>
    <xf numFmtId="1" fontId="12" fillId="38" borderId="11" xfId="0" applyNumberFormat="1" applyFont="1" applyFill="1" applyBorder="1" applyAlignment="1">
      <alignment horizontal="center"/>
    </xf>
    <xf numFmtId="1" fontId="31" fillId="38" borderId="11" xfId="0" applyNumberFormat="1" applyFont="1" applyFill="1" applyBorder="1" applyAlignment="1">
      <alignment horizontal="center"/>
    </xf>
    <xf numFmtId="49" fontId="12" fillId="38" borderId="11" xfId="0" applyNumberFormat="1" applyFont="1" applyFill="1" applyBorder="1" applyAlignment="1">
      <alignment horizontal="center"/>
    </xf>
    <xf numFmtId="0" fontId="12" fillId="38" borderId="11" xfId="63" applyFont="1" applyFill="1" applyBorder="1" applyAlignment="1">
      <alignment horizontal="center" vertical="center"/>
      <protection/>
    </xf>
    <xf numFmtId="0" fontId="12" fillId="38" borderId="11" xfId="63" applyFont="1" applyFill="1" applyBorder="1" applyAlignment="1">
      <alignment horizontal="left" vertical="center" wrapText="1"/>
      <protection/>
    </xf>
    <xf numFmtId="0" fontId="31" fillId="38" borderId="11" xfId="65" applyFont="1" applyFill="1" applyBorder="1" applyAlignment="1">
      <alignment horizontal="center"/>
      <protection/>
    </xf>
    <xf numFmtId="49" fontId="31" fillId="38" borderId="11" xfId="65" applyNumberFormat="1" applyFont="1" applyFill="1" applyBorder="1" applyAlignment="1">
      <alignment horizontal="center"/>
      <protection/>
    </xf>
    <xf numFmtId="0" fontId="31" fillId="38" borderId="11" xfId="65" applyFont="1" applyFill="1" applyBorder="1" applyAlignment="1">
      <alignment horizontal="center" vertical="center"/>
      <protection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98" fillId="0" borderId="11" xfId="58" applyFont="1" applyFill="1" applyBorder="1" applyAlignment="1">
      <alignment horizontal="center"/>
      <protection/>
    </xf>
    <xf numFmtId="0" fontId="31" fillId="38" borderId="11" xfId="0" applyFont="1" applyFill="1" applyBorder="1" applyAlignment="1">
      <alignment horizontal="center"/>
    </xf>
    <xf numFmtId="0" fontId="98" fillId="0" borderId="11" xfId="58" applyFont="1" applyFill="1" applyBorder="1" applyAlignment="1">
      <alignment vertical="center" wrapText="1"/>
      <protection/>
    </xf>
    <xf numFmtId="0" fontId="12" fillId="0" borderId="11" xfId="0" applyFont="1" applyFill="1" applyBorder="1" applyAlignment="1">
      <alignment vertical="center" wrapText="1"/>
    </xf>
    <xf numFmtId="0" fontId="31" fillId="38" borderId="11" xfId="65" applyFont="1" applyFill="1" applyBorder="1" applyAlignment="1">
      <alignment horizontal="left" vertical="center" wrapText="1"/>
      <protection/>
    </xf>
    <xf numFmtId="0" fontId="31" fillId="38" borderId="11" xfId="0" applyFont="1" applyFill="1" applyBorder="1" applyAlignment="1">
      <alignment vertical="center" wrapText="1"/>
    </xf>
    <xf numFmtId="0" fontId="12" fillId="38" borderId="11" xfId="0" applyFont="1" applyFill="1" applyBorder="1" applyAlignment="1">
      <alignment vertical="center" wrapText="1"/>
    </xf>
    <xf numFmtId="0" fontId="31" fillId="38" borderId="11" xfId="65" applyFont="1" applyFill="1" applyBorder="1" applyAlignment="1">
      <alignment vertical="center" wrapText="1"/>
      <protection/>
    </xf>
    <xf numFmtId="0" fontId="31" fillId="38" borderId="11" xfId="0" applyFont="1" applyFill="1" applyBorder="1" applyAlignment="1">
      <alignment horizontal="justify" vertical="center" wrapText="1"/>
    </xf>
    <xf numFmtId="0" fontId="12" fillId="33" borderId="11" xfId="67" applyFont="1" applyFill="1" applyBorder="1" applyAlignment="1">
      <alignment horizontal="left" vertical="center" wrapText="1"/>
      <protection/>
    </xf>
    <xf numFmtId="0" fontId="103" fillId="0" borderId="10" xfId="76" applyFont="1" applyAlignment="1">
      <alignment horizontal="center" vertical="center"/>
    </xf>
    <xf numFmtId="187" fontId="103" fillId="0" borderId="10" xfId="76" applyNumberFormat="1" applyFont="1" applyAlignment="1">
      <alignment horizontal="center" vertical="center"/>
    </xf>
    <xf numFmtId="0" fontId="104" fillId="0" borderId="0" xfId="0" applyFont="1" applyAlignment="1">
      <alignment/>
    </xf>
    <xf numFmtId="0" fontId="12" fillId="38" borderId="24" xfId="0" applyFont="1" applyFill="1" applyBorder="1" applyAlignment="1" quotePrefix="1">
      <alignment vertical="center"/>
    </xf>
    <xf numFmtId="0" fontId="41" fillId="43" borderId="11" xfId="0" applyFont="1" applyFill="1" applyBorder="1" applyAlignment="1">
      <alignment vertical="center" wrapText="1"/>
    </xf>
    <xf numFmtId="0" fontId="52" fillId="0" borderId="11" xfId="65" applyFont="1" applyFill="1" applyBorder="1" applyAlignment="1">
      <alignment wrapText="1"/>
      <protection/>
    </xf>
    <xf numFmtId="1" fontId="12" fillId="38" borderId="11" xfId="65" applyNumberFormat="1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/>
    </xf>
    <xf numFmtId="49" fontId="41" fillId="41" borderId="21" xfId="0" applyNumberFormat="1" applyFont="1" applyFill="1" applyBorder="1" applyAlignment="1">
      <alignment horizontal="center" vertical="center"/>
    </xf>
    <xf numFmtId="0" fontId="37" fillId="41" borderId="11" xfId="0" applyFont="1" applyFill="1" applyBorder="1" applyAlignment="1">
      <alignment wrapText="1"/>
    </xf>
    <xf numFmtId="0" fontId="12" fillId="41" borderId="18" xfId="0" applyFont="1" applyFill="1" applyBorder="1" applyAlignment="1" quotePrefix="1">
      <alignment horizontal="center" vertical="center"/>
    </xf>
    <xf numFmtId="0" fontId="12" fillId="41" borderId="11" xfId="0" applyFont="1" applyFill="1" applyBorder="1" applyAlignment="1" quotePrefix="1">
      <alignment horizontal="center" vertical="center"/>
    </xf>
    <xf numFmtId="0" fontId="41" fillId="41" borderId="11" xfId="0" applyFont="1" applyFill="1" applyBorder="1" applyAlignment="1">
      <alignment horizontal="justify"/>
    </xf>
    <xf numFmtId="0" fontId="52" fillId="41" borderId="11" xfId="0" applyFont="1" applyFill="1" applyBorder="1" applyAlignment="1">
      <alignment horizontal="justify" wrapText="1"/>
    </xf>
    <xf numFmtId="0" fontId="12" fillId="41" borderId="18" xfId="0" applyFont="1" applyFill="1" applyBorder="1" applyAlignment="1" quotePrefix="1">
      <alignment vertical="center" wrapText="1"/>
    </xf>
    <xf numFmtId="0" fontId="41" fillId="41" borderId="11" xfId="63" applyFont="1" applyFill="1" applyBorder="1" applyAlignment="1">
      <alignment horizontal="center" vertical="center"/>
      <protection/>
    </xf>
    <xf numFmtId="0" fontId="41" fillId="41" borderId="11" xfId="63" applyFont="1" applyFill="1" applyBorder="1" applyAlignment="1">
      <alignment horizontal="left" vertical="center" wrapText="1"/>
      <protection/>
    </xf>
    <xf numFmtId="0" fontId="12" fillId="41" borderId="18" xfId="0" applyFont="1" applyFill="1" applyBorder="1" applyAlignment="1" quotePrefix="1">
      <alignment horizontal="center" vertical="center" wrapText="1"/>
    </xf>
    <xf numFmtId="0" fontId="52" fillId="41" borderId="11" xfId="65" applyFont="1" applyFill="1" applyBorder="1" applyAlignment="1">
      <alignment horizontal="center"/>
      <protection/>
    </xf>
    <xf numFmtId="0" fontId="52" fillId="41" borderId="11" xfId="65" applyFont="1" applyFill="1" applyBorder="1" applyAlignment="1">
      <alignment horizontal="left" wrapText="1"/>
      <protection/>
    </xf>
    <xf numFmtId="0" fontId="12" fillId="41" borderId="11" xfId="0" applyFont="1" applyFill="1" applyBorder="1" applyAlignment="1" quotePrefix="1">
      <alignment horizontal="center" vertical="center" wrapText="1"/>
    </xf>
    <xf numFmtId="0" fontId="0" fillId="41" borderId="18" xfId="0" applyFont="1" applyFill="1" applyBorder="1" applyAlignment="1">
      <alignment horizontal="center"/>
    </xf>
    <xf numFmtId="0" fontId="41" fillId="41" borderId="11" xfId="0" applyFont="1" applyFill="1" applyBorder="1" applyAlignment="1">
      <alignment horizontal="center" vertical="center"/>
    </xf>
    <xf numFmtId="49" fontId="52" fillId="41" borderId="11" xfId="65" applyNumberFormat="1" applyFont="1" applyFill="1" applyBorder="1" applyAlignment="1">
      <alignment horizontal="center"/>
      <protection/>
    </xf>
    <xf numFmtId="0" fontId="12" fillId="38" borderId="11" xfId="0" applyFont="1" applyFill="1" applyBorder="1" applyAlignment="1" quotePrefix="1">
      <alignment vertical="center" wrapText="1"/>
    </xf>
    <xf numFmtId="0" fontId="51" fillId="41" borderId="11" xfId="0" applyFont="1" applyFill="1" applyBorder="1" applyAlignment="1">
      <alignment/>
    </xf>
    <xf numFmtId="0" fontId="12" fillId="38" borderId="18" xfId="0" applyFont="1" applyFill="1" applyBorder="1" applyAlignment="1" quotePrefix="1">
      <alignment horizontal="right" vertical="center" wrapText="1"/>
    </xf>
    <xf numFmtId="0" fontId="12" fillId="38" borderId="11" xfId="0" applyFont="1" applyFill="1" applyBorder="1" applyAlignment="1" quotePrefix="1">
      <alignment horizontal="right" vertical="center" wrapText="1"/>
    </xf>
    <xf numFmtId="0" fontId="12" fillId="41" borderId="11" xfId="0" applyFont="1" applyFill="1" applyBorder="1" applyAlignment="1" quotePrefix="1">
      <alignment horizontal="right" vertical="center" wrapText="1"/>
    </xf>
    <xf numFmtId="0" fontId="12" fillId="38" borderId="27" xfId="0" applyFont="1" applyFill="1" applyBorder="1" applyAlignment="1" quotePrefix="1">
      <alignment vertical="center" wrapText="1"/>
    </xf>
    <xf numFmtId="0" fontId="12" fillId="38" borderId="27" xfId="0" applyFont="1" applyFill="1" applyBorder="1" applyAlignment="1" quotePrefix="1">
      <alignment vertical="center"/>
    </xf>
    <xf numFmtId="0" fontId="12" fillId="38" borderId="11" xfId="0" applyFont="1" applyFill="1" applyBorder="1" applyAlignment="1" quotePrefix="1">
      <alignment horizontal="center" wrapText="1"/>
    </xf>
    <xf numFmtId="0" fontId="12" fillId="41" borderId="18" xfId="0" applyFont="1" applyFill="1" applyBorder="1" applyAlignment="1" quotePrefix="1">
      <alignment horizontal="center" wrapText="1"/>
    </xf>
    <xf numFmtId="0" fontId="12" fillId="41" borderId="11" xfId="0" applyFont="1" applyFill="1" applyBorder="1" applyAlignment="1" quotePrefix="1">
      <alignment horizontal="center" wrapText="1"/>
    </xf>
    <xf numFmtId="0" fontId="12" fillId="38" borderId="18" xfId="0" applyFont="1" applyFill="1" applyBorder="1" applyAlignment="1" quotePrefix="1">
      <alignment horizontal="center" wrapText="1"/>
    </xf>
    <xf numFmtId="0" fontId="22" fillId="38" borderId="11" xfId="0" applyFont="1" applyFill="1" applyBorder="1" applyAlignment="1">
      <alignment horizontal="center" vertical="center"/>
    </xf>
    <xf numFmtId="1" fontId="23" fillId="38" borderId="18" xfId="0" applyNumberFormat="1" applyFont="1" applyFill="1" applyBorder="1" applyAlignment="1" applyProtection="1">
      <alignment horizontal="left" vertical="center" wrapText="1"/>
      <protection locked="0"/>
    </xf>
    <xf numFmtId="1" fontId="23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>
      <alignment/>
    </xf>
    <xf numFmtId="0" fontId="12" fillId="38" borderId="11" xfId="0" applyFont="1" applyFill="1" applyBorder="1" applyAlignment="1">
      <alignment horizontal="center" vertical="top" wrapText="1"/>
    </xf>
    <xf numFmtId="0" fontId="20" fillId="33" borderId="0" xfId="58" applyFont="1" applyFill="1" applyAlignment="1">
      <alignment horizontal="center"/>
      <protection/>
    </xf>
    <xf numFmtId="0" fontId="14" fillId="33" borderId="0" xfId="58" applyFont="1" applyFill="1" applyAlignment="1">
      <alignment horizontal="left"/>
      <protection/>
    </xf>
    <xf numFmtId="0" fontId="8" fillId="33" borderId="0" xfId="58" applyFont="1" applyFill="1" applyAlignment="1">
      <alignment horizontal="left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textRotation="90" wrapText="1"/>
      <protection/>
    </xf>
    <xf numFmtId="3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3" fontId="2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6" fontId="47" fillId="0" borderId="40" xfId="74" applyNumberFormat="1" applyFont="1" applyFill="1" applyBorder="1" applyAlignment="1" applyProtection="1">
      <alignment horizontal="center" vertical="center"/>
      <protection/>
    </xf>
    <xf numFmtId="186" fontId="47" fillId="0" borderId="41" xfId="74" applyNumberFormat="1" applyFont="1" applyFill="1" applyBorder="1" applyAlignment="1" applyProtection="1">
      <alignment horizontal="center" vertical="center"/>
      <protection/>
    </xf>
    <xf numFmtId="0" fontId="23" fillId="33" borderId="11" xfId="58" applyFont="1" applyFill="1" applyBorder="1" applyAlignment="1" applyProtection="1">
      <alignment horizontal="center" vertical="center" wrapText="1"/>
      <protection/>
    </xf>
    <xf numFmtId="0" fontId="23" fillId="0" borderId="11" xfId="58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 textRotation="90" wrapText="1"/>
      <protection/>
    </xf>
    <xf numFmtId="0" fontId="23" fillId="0" borderId="11" xfId="58" applyFont="1" applyBorder="1" applyAlignment="1" applyProtection="1">
      <alignment horizontal="center" vertical="center" wrapText="1"/>
      <protection/>
    </xf>
    <xf numFmtId="0" fontId="23" fillId="33" borderId="11" xfId="69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86" fontId="47" fillId="0" borderId="40" xfId="74" applyNumberFormat="1" applyFont="1" applyBorder="1" applyAlignment="1" applyProtection="1">
      <alignment horizontal="center" vertical="center"/>
      <protection/>
    </xf>
    <xf numFmtId="186" fontId="47" fillId="0" borderId="41" xfId="74" applyNumberFormat="1" applyFont="1" applyBorder="1" applyAlignment="1" applyProtection="1">
      <alignment horizontal="center" vertical="center"/>
      <protection/>
    </xf>
    <xf numFmtId="0" fontId="38" fillId="0" borderId="2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6" fillId="38" borderId="89" xfId="0" applyFont="1" applyFill="1" applyBorder="1" applyAlignment="1">
      <alignment horizontal="center" vertical="center" wrapText="1"/>
    </xf>
    <xf numFmtId="0" fontId="36" fillId="38" borderId="90" xfId="0" applyFont="1" applyFill="1" applyBorder="1" applyAlignment="1">
      <alignment horizontal="center" vertical="center" wrapText="1"/>
    </xf>
    <xf numFmtId="0" fontId="36" fillId="38" borderId="91" xfId="0" applyFont="1" applyFill="1" applyBorder="1" applyAlignment="1">
      <alignment horizontal="center" vertical="center" wrapText="1"/>
    </xf>
    <xf numFmtId="0" fontId="36" fillId="38" borderId="92" xfId="0" applyFont="1" applyFill="1" applyBorder="1" applyAlignment="1">
      <alignment horizontal="center" vertical="center" wrapText="1"/>
    </xf>
    <xf numFmtId="0" fontId="6" fillId="38" borderId="93" xfId="0" applyFont="1" applyFill="1" applyBorder="1" applyAlignment="1">
      <alignment horizontal="center" vertical="center"/>
    </xf>
    <xf numFmtId="0" fontId="6" fillId="38" borderId="94" xfId="0" applyFont="1" applyFill="1" applyBorder="1" applyAlignment="1">
      <alignment horizontal="center" vertical="center"/>
    </xf>
    <xf numFmtId="0" fontId="7" fillId="38" borderId="95" xfId="0" applyFont="1" applyFill="1" applyBorder="1" applyAlignment="1">
      <alignment horizontal="center" vertical="center"/>
    </xf>
    <xf numFmtId="0" fontId="6" fillId="38" borderId="96" xfId="0" applyFont="1" applyFill="1" applyBorder="1" applyAlignment="1">
      <alignment horizontal="center" vertical="center"/>
    </xf>
    <xf numFmtId="0" fontId="6" fillId="38" borderId="63" xfId="0" applyFont="1" applyFill="1" applyBorder="1" applyAlignment="1">
      <alignment horizontal="center" vertical="center"/>
    </xf>
    <xf numFmtId="0" fontId="6" fillId="38" borderId="97" xfId="0" applyFont="1" applyFill="1" applyBorder="1" applyAlignment="1">
      <alignment horizontal="center" vertical="center" textRotation="90" wrapText="1"/>
    </xf>
    <xf numFmtId="0" fontId="6" fillId="38" borderId="14" xfId="0" applyFont="1" applyFill="1" applyBorder="1" applyAlignment="1">
      <alignment horizontal="center" vertical="center" textRotation="90" wrapText="1"/>
    </xf>
    <xf numFmtId="0" fontId="6" fillId="38" borderId="97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36" fillId="38" borderId="98" xfId="0" applyFont="1" applyFill="1" applyBorder="1" applyAlignment="1">
      <alignment horizontal="center" vertical="center" wrapText="1"/>
    </xf>
    <xf numFmtId="0" fontId="36" fillId="38" borderId="68" xfId="0" applyFont="1" applyFill="1" applyBorder="1" applyAlignment="1">
      <alignment horizontal="center" vertical="center" wrapText="1"/>
    </xf>
    <xf numFmtId="0" fontId="6" fillId="38" borderId="8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5" fillId="39" borderId="21" xfId="0" applyFont="1" applyFill="1" applyBorder="1" applyAlignment="1">
      <alignment horizontal="center" vertical="center"/>
    </xf>
    <xf numFmtId="0" fontId="35" fillId="39" borderId="24" xfId="0" applyFont="1" applyFill="1" applyBorder="1" applyAlignment="1">
      <alignment horizontal="center" vertical="center"/>
    </xf>
    <xf numFmtId="0" fontId="35" fillId="39" borderId="18" xfId="0" applyFont="1" applyFill="1" applyBorder="1" applyAlignment="1">
      <alignment horizontal="center" vertical="center"/>
    </xf>
    <xf numFmtId="0" fontId="22" fillId="39" borderId="21" xfId="0" applyFont="1" applyFill="1" applyBorder="1" applyAlignment="1">
      <alignment horizontal="center" vertical="center" wrapText="1"/>
    </xf>
    <xf numFmtId="0" fontId="22" fillId="39" borderId="18" xfId="0" applyFont="1" applyFill="1" applyBorder="1" applyAlignment="1">
      <alignment horizontal="center" vertical="center" wrapText="1"/>
    </xf>
    <xf numFmtId="49" fontId="22" fillId="39" borderId="21" xfId="0" applyNumberFormat="1" applyFont="1" applyFill="1" applyBorder="1" applyAlignment="1">
      <alignment horizontal="center" vertical="center"/>
    </xf>
    <xf numFmtId="49" fontId="12" fillId="39" borderId="24" xfId="0" applyNumberFormat="1" applyFont="1" applyFill="1" applyBorder="1" applyAlignment="1">
      <alignment horizontal="center" vertical="center"/>
    </xf>
    <xf numFmtId="49" fontId="12" fillId="39" borderId="18" xfId="0" applyNumberFormat="1" applyFont="1" applyFill="1" applyBorder="1" applyAlignment="1">
      <alignment horizontal="center" vertical="center"/>
    </xf>
    <xf numFmtId="0" fontId="24" fillId="39" borderId="18" xfId="0" applyFont="1" applyFill="1" applyBorder="1" applyAlignment="1">
      <alignment horizontal="center" vertical="center"/>
    </xf>
    <xf numFmtId="0" fontId="35" fillId="39" borderId="20" xfId="0" applyFont="1" applyFill="1" applyBorder="1" applyAlignment="1">
      <alignment horizontal="center" vertical="center"/>
    </xf>
    <xf numFmtId="0" fontId="24" fillId="39" borderId="71" xfId="0" applyFont="1" applyFill="1" applyBorder="1" applyAlignment="1">
      <alignment horizontal="center" vertical="center"/>
    </xf>
    <xf numFmtId="0" fontId="24" fillId="39" borderId="22" xfId="0" applyFont="1" applyFill="1" applyBorder="1" applyAlignment="1">
      <alignment horizontal="center" vertical="center"/>
    </xf>
    <xf numFmtId="0" fontId="24" fillId="39" borderId="88" xfId="0" applyFont="1" applyFill="1" applyBorder="1" applyAlignment="1">
      <alignment horizontal="center" vertical="center"/>
    </xf>
    <xf numFmtId="0" fontId="24" fillId="39" borderId="38" xfId="0" applyFont="1" applyFill="1" applyBorder="1" applyAlignment="1">
      <alignment horizontal="center" vertical="center"/>
    </xf>
    <xf numFmtId="0" fontId="24" fillId="39" borderId="37" xfId="0" applyFont="1" applyFill="1" applyBorder="1" applyAlignment="1">
      <alignment horizontal="center" vertical="center"/>
    </xf>
    <xf numFmtId="0" fontId="24" fillId="39" borderId="24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8" fillId="38" borderId="21" xfId="49" applyFont="1" applyFill="1" applyBorder="1" applyAlignment="1">
      <alignment horizontal="center" vertical="center"/>
    </xf>
    <xf numFmtId="0" fontId="38" fillId="38" borderId="18" xfId="49" applyFont="1" applyFill="1" applyBorder="1" applyAlignment="1">
      <alignment horizontal="center" vertical="center"/>
    </xf>
    <xf numFmtId="0" fontId="38" fillId="39" borderId="88" xfId="0" applyFont="1" applyFill="1" applyBorder="1" applyAlignment="1">
      <alignment horizontal="center" vertical="center"/>
    </xf>
    <xf numFmtId="0" fontId="38" fillId="39" borderId="37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39" borderId="21" xfId="0" applyFont="1" applyFill="1" applyBorder="1" applyAlignment="1">
      <alignment horizontal="left" vertical="center"/>
    </xf>
    <xf numFmtId="0" fontId="22" fillId="39" borderId="18" xfId="0" applyFont="1" applyFill="1" applyBorder="1" applyAlignment="1">
      <alignment horizontal="left" vertical="center"/>
    </xf>
    <xf numFmtId="0" fontId="12" fillId="0" borderId="7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99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35" fillId="2" borderId="21" xfId="0" applyNumberFormat="1" applyFont="1" applyFill="1" applyBorder="1" applyAlignment="1">
      <alignment horizontal="left" vertical="center"/>
    </xf>
    <xf numFmtId="49" fontId="35" fillId="2" borderId="24" xfId="0" applyNumberFormat="1" applyFont="1" applyFill="1" applyBorder="1" applyAlignment="1">
      <alignment horizontal="left" vertical="center"/>
    </xf>
    <xf numFmtId="49" fontId="35" fillId="2" borderId="18" xfId="0" applyNumberFormat="1" applyFont="1" applyFill="1" applyBorder="1" applyAlignment="1">
      <alignment horizontal="left" vertical="center"/>
    </xf>
    <xf numFmtId="49" fontId="35" fillId="2" borderId="21" xfId="0" applyNumberFormat="1" applyFont="1" applyFill="1" applyBorder="1" applyAlignment="1">
      <alignment horizontal="left" vertical="center" wrapText="1"/>
    </xf>
    <xf numFmtId="49" fontId="35" fillId="2" borderId="24" xfId="0" applyNumberFormat="1" applyFont="1" applyFill="1" applyBorder="1" applyAlignment="1">
      <alignment horizontal="left" vertical="center" wrapText="1"/>
    </xf>
    <xf numFmtId="49" fontId="35" fillId="2" borderId="18" xfId="0" applyNumberFormat="1" applyFont="1" applyFill="1" applyBorder="1" applyAlignment="1">
      <alignment horizontal="left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6" fontId="47" fillId="38" borderId="40" xfId="74" applyNumberFormat="1" applyFont="1" applyFill="1" applyBorder="1" applyAlignment="1" applyProtection="1">
      <alignment horizontal="center" vertical="center"/>
      <protection/>
    </xf>
    <xf numFmtId="186" fontId="47" fillId="38" borderId="41" xfId="74" applyNumberFormat="1" applyFont="1" applyFill="1" applyBorder="1" applyAlignment="1" applyProtection="1">
      <alignment horizontal="center" vertical="center"/>
      <protection/>
    </xf>
    <xf numFmtId="186" fontId="48" fillId="0" borderId="101" xfId="74" applyNumberFormat="1" applyFont="1" applyBorder="1" applyAlignment="1" applyProtection="1">
      <alignment horizontal="center" vertical="center" wrapText="1"/>
      <protection/>
    </xf>
    <xf numFmtId="186" fontId="48" fillId="0" borderId="0" xfId="74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tentsHyperlink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normativ kadra _ tabel_1" xfId="66"/>
    <cellStyle name="Normal_Normativi_Stampanje" xfId="67"/>
    <cellStyle name="Normal_TAB DZ 1-10 (1) 2" xfId="68"/>
    <cellStyle name="Normal_TAB DZ 1-10 (1) 3" xfId="69"/>
    <cellStyle name="Note" xfId="70"/>
    <cellStyle name="Output" xfId="71"/>
    <cellStyle name="Percent" xfId="72"/>
    <cellStyle name="Student Information" xfId="73"/>
    <cellStyle name="Student Information - user entered" xfId="74"/>
    <cellStyle name="Title" xfId="75"/>
    <cellStyle name="Total" xfId="76"/>
    <cellStyle name="Warning Text" xfId="7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809625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Plain"/>
              <a:ea typeface="HelveticaPlain"/>
              <a:cs typeface="HelveticaPlai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Plan%20rada%20IMH%202020%2020%2001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Plana%20rada%20IMZ%20a%20za%20%202020%2010%2001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manja%20PC\Downloads\Izvr&#353;enje%20Plana%20rada%20za%20period%20januar%20decembar%20%202020%20godine%20.xlsx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 TAB 6"/>
      <sheetName val="Kapacit i korišć-UKUPNO TAB 6A "/>
      <sheetName val="Pratioci TAB 7"/>
      <sheetName val="Dnevne.bolnice 8"/>
      <sheetName val="Neonatologija TAB 9"/>
      <sheetName val="Pregledi TAB 10"/>
      <sheetName val="Pregledi UKUPNO TAB 10A"/>
      <sheetName val="OPERACIJE SVE TAB 11"/>
      <sheetName val="DSG"/>
      <sheetName val="Zdravstvene usluge TAB 13"/>
      <sheetName val="Lab TAB 14"/>
      <sheetName val="Krv TAB 16"/>
      <sheetName val="Lekovi TAB 17"/>
      <sheetName val="Implantati TAB 18"/>
      <sheetName val="Sanitet.mat. TAB 19"/>
      <sheetName val="Liste.čekanja TAB 20"/>
      <sheetName val="Zbirno_usluge"/>
    </sheetNames>
    <sheetDataSet>
      <sheetData sheetId="1">
        <row r="1">
          <cell r="C1" t="str">
            <v>Институт за ментално здравље</v>
          </cell>
        </row>
        <row r="2">
          <cell r="C2">
            <v>7041357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 ТАB 1"/>
      <sheetName val="Kadar.dne.bol.dij. ТАB 2"/>
      <sheetName val="Kadar.zaj.med.del. ТАB 3"/>
      <sheetName val="Kadar.nem. TAB 4"/>
      <sheetName val="Kadar.zbirno TAB 5"/>
      <sheetName val="Kapaciteti i korišć TAB 6"/>
      <sheetName val="Kapacit i korišć-UKUPNO TAB 6A "/>
      <sheetName val="Pratioci TAB 7"/>
      <sheetName val="Dnevne.bolnice 8"/>
      <sheetName val="Neonatologija TAB 9"/>
      <sheetName val="Pregledi TAB 10"/>
      <sheetName val="Pregledi UKUPNO TAB 10A"/>
      <sheetName val="OPERACIJE SVE TAB 11"/>
      <sheetName val="Operacije TAB 11 A"/>
      <sheetName val="Usluge TAB 12"/>
      <sheetName val="Dijagnostika TAB 13"/>
      <sheetName val="Lab TAB 14"/>
      <sheetName val="Dijalize TAB 15"/>
      <sheetName val="Krv TAB 16"/>
      <sheetName val="Lekovi TAB 17"/>
      <sheetName val="Implantati TAB 18"/>
      <sheetName val="Sanitet.mat. TAB 19"/>
      <sheetName val="Liste.čekanja TAB 20"/>
      <sheetName val="Soc.Epid.Inform. TAB 21"/>
      <sheetName val="usluge IMZ"/>
    </sheetNames>
    <sheetDataSet>
      <sheetData sheetId="1">
        <row r="1">
          <cell r="C1" t="str">
            <v>Институт за ментално здравље</v>
          </cell>
        </row>
        <row r="2">
          <cell r="C2">
            <v>7041357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 TAB 6"/>
      <sheetName val="Kapacit i korišć-UKUPNO TAB 6A "/>
      <sheetName val="Pratioci TAB 7"/>
      <sheetName val="Dnevne.bolnice 8"/>
      <sheetName val="Neonatologija TAB 9"/>
      <sheetName val="Pregledi TAB 10"/>
      <sheetName val="Pregledi UKUPNO TAB 10A"/>
      <sheetName val="OPERACIJE SVE TAB 11"/>
      <sheetName val="DSG"/>
      <sheetName val="Zdravstvene usluge TAB 13"/>
      <sheetName val="Lab TAB 14"/>
      <sheetName val="Krv TAB 16"/>
      <sheetName val="Lekovi TAB 17"/>
      <sheetName val="Implantati TAB 18"/>
      <sheetName val="Sanitet.mat. TAB 19"/>
      <sheetName val="Liste.čekanja TAB 20"/>
      <sheetName val="Zbirno_usluge"/>
    </sheetNames>
    <sheetDataSet>
      <sheetData sheetId="1">
        <row r="47">
          <cell r="P47">
            <v>40.7</v>
          </cell>
          <cell r="X47">
            <v>103.3</v>
          </cell>
          <cell r="AA47">
            <v>3.7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</row>
      </sheetData>
      <sheetData sheetId="2">
        <row r="18">
          <cell r="H18">
            <v>18.299999999999997</v>
          </cell>
          <cell r="K18">
            <v>18.4</v>
          </cell>
          <cell r="N18">
            <v>27.5</v>
          </cell>
          <cell r="P18">
            <v>0</v>
          </cell>
          <cell r="Q18">
            <v>0</v>
          </cell>
          <cell r="R18">
            <v>0</v>
          </cell>
        </row>
      </sheetData>
      <sheetData sheetId="3">
        <row r="11">
          <cell r="J11">
            <v>1</v>
          </cell>
        </row>
        <row r="18">
          <cell r="J18">
            <v>1</v>
          </cell>
        </row>
        <row r="22">
          <cell r="J22">
            <v>2</v>
          </cell>
          <cell r="O22">
            <v>4.7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4">
        <row r="23">
          <cell r="C23">
            <v>8.4</v>
          </cell>
          <cell r="F23">
            <v>38.4</v>
          </cell>
          <cell r="H23">
            <v>0</v>
          </cell>
          <cell r="I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12.25390625" style="8" customWidth="1"/>
    <col min="2" max="16384" width="9.125" style="8" customWidth="1"/>
  </cols>
  <sheetData>
    <row r="2" spans="2:8" ht="14.25">
      <c r="B2" s="690" t="s">
        <v>17</v>
      </c>
      <c r="C2" s="690"/>
      <c r="D2" s="690"/>
      <c r="E2" s="690"/>
      <c r="F2" s="690"/>
      <c r="G2" s="690"/>
      <c r="H2" s="690"/>
    </row>
    <row r="3" spans="2:8" ht="15.75">
      <c r="B3" s="691" t="s">
        <v>18</v>
      </c>
      <c r="C3" s="691"/>
      <c r="D3" s="691"/>
      <c r="E3" s="691"/>
      <c r="F3" s="691"/>
      <c r="G3" s="691"/>
      <c r="H3" s="691"/>
    </row>
    <row r="6" spans="1:9" ht="18.75">
      <c r="A6" s="689" t="s">
        <v>19</v>
      </c>
      <c r="B6" s="689"/>
      <c r="C6" s="689"/>
      <c r="D6" s="689"/>
      <c r="E6" s="689"/>
      <c r="F6" s="689"/>
      <c r="G6" s="689"/>
      <c r="H6" s="689"/>
      <c r="I6" s="689"/>
    </row>
    <row r="7" spans="2:9" ht="18.75">
      <c r="B7" s="689" t="s">
        <v>20</v>
      </c>
      <c r="C7" s="689"/>
      <c r="D7" s="689"/>
      <c r="E7" s="689"/>
      <c r="F7" s="689"/>
      <c r="G7" s="689"/>
      <c r="H7" s="689"/>
      <c r="I7" s="689"/>
    </row>
    <row r="8" spans="2:9" ht="18.75">
      <c r="B8" s="689" t="s">
        <v>1011</v>
      </c>
      <c r="C8" s="689"/>
      <c r="D8" s="689"/>
      <c r="E8" s="689"/>
      <c r="F8" s="689"/>
      <c r="G8" s="689"/>
      <c r="H8" s="689"/>
      <c r="I8" s="689"/>
    </row>
    <row r="9" spans="2:9" ht="18.75">
      <c r="B9" s="689"/>
      <c r="C9" s="689"/>
      <c r="D9" s="689"/>
      <c r="E9" s="689"/>
      <c r="F9" s="689"/>
      <c r="G9" s="689"/>
      <c r="H9" s="689"/>
      <c r="I9" s="689"/>
    </row>
    <row r="10" spans="1:9" ht="15">
      <c r="A10" s="553"/>
      <c r="B10" s="553"/>
      <c r="C10" s="553" t="s">
        <v>69</v>
      </c>
      <c r="D10" s="553"/>
      <c r="E10" s="9"/>
      <c r="F10" s="9"/>
      <c r="G10" s="9"/>
      <c r="H10" s="9"/>
      <c r="I10" s="9"/>
    </row>
    <row r="11" spans="1:9" ht="15">
      <c r="A11" s="554" t="s">
        <v>925</v>
      </c>
      <c r="B11" s="554" t="s">
        <v>926</v>
      </c>
      <c r="C11" s="554"/>
      <c r="D11" s="554"/>
      <c r="E11" s="555"/>
      <c r="F11" s="555"/>
      <c r="G11" s="555"/>
      <c r="H11" s="555"/>
      <c r="I11" s="555"/>
    </row>
    <row r="12" spans="1:9" ht="15">
      <c r="A12" s="553" t="s">
        <v>927</v>
      </c>
      <c r="B12" s="556" t="s">
        <v>304</v>
      </c>
      <c r="C12" s="556"/>
      <c r="D12" s="556"/>
      <c r="E12" s="546"/>
      <c r="F12" s="546"/>
      <c r="G12" s="546"/>
      <c r="H12" s="546"/>
      <c r="I12" s="546"/>
    </row>
    <row r="13" spans="1:9" ht="15">
      <c r="A13" s="553" t="s">
        <v>928</v>
      </c>
      <c r="B13" s="556" t="s">
        <v>305</v>
      </c>
      <c r="C13" s="556"/>
      <c r="D13" s="556"/>
      <c r="E13" s="546"/>
      <c r="F13" s="546"/>
      <c r="G13" s="546"/>
      <c r="H13" s="546"/>
      <c r="I13" s="546"/>
    </row>
    <row r="14" spans="1:9" ht="15">
      <c r="A14" s="553" t="s">
        <v>929</v>
      </c>
      <c r="B14" s="556" t="s">
        <v>306</v>
      </c>
      <c r="C14" s="556"/>
      <c r="D14" s="556"/>
      <c r="E14" s="546"/>
      <c r="F14" s="546"/>
      <c r="G14" s="546"/>
      <c r="H14" s="546"/>
      <c r="I14" s="546"/>
    </row>
    <row r="15" spans="1:9" ht="15">
      <c r="A15" s="553" t="s">
        <v>930</v>
      </c>
      <c r="B15" s="556" t="s">
        <v>307</v>
      </c>
      <c r="C15" s="556"/>
      <c r="D15" s="556"/>
      <c r="E15" s="546"/>
      <c r="F15" s="546"/>
      <c r="G15" s="546"/>
      <c r="H15" s="546"/>
      <c r="I15" s="546"/>
    </row>
    <row r="16" spans="1:9" ht="15">
      <c r="A16" s="553" t="s">
        <v>931</v>
      </c>
      <c r="B16" s="556" t="s">
        <v>201</v>
      </c>
      <c r="C16" s="556"/>
      <c r="D16" s="556"/>
      <c r="E16" s="546"/>
      <c r="F16" s="546"/>
      <c r="G16" s="546"/>
      <c r="H16" s="546"/>
      <c r="I16" s="546"/>
    </row>
    <row r="17" spans="1:9" ht="15.75" customHeight="1">
      <c r="A17" s="553" t="s">
        <v>932</v>
      </c>
      <c r="B17" s="556" t="s">
        <v>207</v>
      </c>
      <c r="C17" s="556"/>
      <c r="D17" s="556"/>
      <c r="E17" s="546"/>
      <c r="F17" s="546"/>
      <c r="G17" s="546"/>
      <c r="H17" s="546"/>
      <c r="I17" s="546"/>
    </row>
    <row r="18" spans="1:9" ht="15.75" customHeight="1">
      <c r="A18" s="553" t="s">
        <v>933</v>
      </c>
      <c r="B18" s="556" t="s">
        <v>208</v>
      </c>
      <c r="C18" s="556"/>
      <c r="D18" s="556"/>
      <c r="E18" s="546"/>
      <c r="F18" s="546"/>
      <c r="G18" s="546"/>
      <c r="H18" s="546"/>
      <c r="I18" s="546"/>
    </row>
    <row r="19" spans="1:9" ht="15">
      <c r="A19" s="553" t="s">
        <v>94</v>
      </c>
      <c r="B19" s="556" t="s">
        <v>281</v>
      </c>
      <c r="C19" s="556"/>
      <c r="D19" s="556"/>
      <c r="E19" s="546"/>
      <c r="F19" s="546"/>
      <c r="G19" s="546"/>
      <c r="H19" s="546"/>
      <c r="I19" s="546"/>
    </row>
    <row r="20" spans="1:9" ht="15">
      <c r="A20" s="553" t="s">
        <v>934</v>
      </c>
      <c r="B20" s="556" t="s">
        <v>216</v>
      </c>
      <c r="C20" s="556"/>
      <c r="D20" s="556"/>
      <c r="E20" s="546"/>
      <c r="F20" s="546"/>
      <c r="G20" s="546"/>
      <c r="H20" s="546"/>
      <c r="I20" s="546"/>
    </row>
    <row r="21" spans="1:9" ht="15">
      <c r="A21" s="553" t="s">
        <v>935</v>
      </c>
      <c r="B21" s="557" t="s">
        <v>219</v>
      </c>
      <c r="C21" s="557"/>
      <c r="D21" s="557"/>
      <c r="E21" s="558"/>
      <c r="F21" s="558"/>
      <c r="G21" s="558"/>
      <c r="H21" s="546"/>
      <c r="I21" s="546"/>
    </row>
    <row r="22" spans="1:9" ht="15">
      <c r="A22" s="553" t="s">
        <v>936</v>
      </c>
      <c r="B22" s="559" t="s">
        <v>937</v>
      </c>
      <c r="C22" s="556"/>
      <c r="D22" s="556"/>
      <c r="E22" s="546"/>
      <c r="F22" s="546"/>
      <c r="G22" s="546"/>
      <c r="H22" s="546"/>
      <c r="I22" s="546"/>
    </row>
    <row r="23" spans="1:9" ht="15">
      <c r="A23" s="553" t="s">
        <v>938</v>
      </c>
      <c r="B23" s="559" t="s">
        <v>939</v>
      </c>
      <c r="C23" s="556"/>
      <c r="D23" s="556"/>
      <c r="E23" s="546"/>
      <c r="F23" s="546"/>
      <c r="G23" s="546"/>
      <c r="H23" s="546"/>
      <c r="I23" s="546"/>
    </row>
    <row r="24" spans="1:9" ht="15">
      <c r="A24" s="553" t="s">
        <v>940</v>
      </c>
      <c r="B24" s="557" t="s">
        <v>282</v>
      </c>
      <c r="C24" s="557"/>
      <c r="D24" s="557"/>
      <c r="E24" s="558"/>
      <c r="F24" s="558"/>
      <c r="G24" s="558"/>
      <c r="H24" s="546"/>
      <c r="I24" s="546"/>
    </row>
    <row r="25" spans="1:9" ht="15">
      <c r="A25" s="553" t="s">
        <v>941</v>
      </c>
      <c r="B25" s="557" t="s">
        <v>229</v>
      </c>
      <c r="C25" s="557"/>
      <c r="D25" s="557"/>
      <c r="E25" s="558"/>
      <c r="F25" s="558"/>
      <c r="G25" s="558"/>
      <c r="H25" s="546"/>
      <c r="I25" s="546"/>
    </row>
    <row r="26" spans="1:9" ht="15">
      <c r="A26" s="553" t="s">
        <v>942</v>
      </c>
      <c r="B26" s="557" t="s">
        <v>283</v>
      </c>
      <c r="C26" s="557"/>
      <c r="D26" s="557"/>
      <c r="E26" s="558"/>
      <c r="F26" s="558"/>
      <c r="G26" s="558"/>
      <c r="H26" s="546"/>
      <c r="I26" s="546"/>
    </row>
    <row r="27" spans="1:9" ht="15">
      <c r="A27" s="553" t="s">
        <v>943</v>
      </c>
      <c r="B27" s="556" t="s">
        <v>146</v>
      </c>
      <c r="C27" s="556"/>
      <c r="D27" s="556"/>
      <c r="E27" s="546"/>
      <c r="F27" s="546"/>
      <c r="G27" s="546"/>
      <c r="H27" s="546"/>
      <c r="I27" s="546"/>
    </row>
    <row r="28" spans="1:9" ht="15">
      <c r="A28" s="553" t="s">
        <v>944</v>
      </c>
      <c r="B28" s="557" t="s">
        <v>266</v>
      </c>
      <c r="C28" s="557"/>
      <c r="D28" s="557"/>
      <c r="E28" s="558"/>
      <c r="F28" s="558"/>
      <c r="G28" s="558"/>
      <c r="H28" s="546"/>
      <c r="I28" s="546"/>
    </row>
    <row r="29" spans="1:9" ht="15">
      <c r="A29" s="553" t="s">
        <v>945</v>
      </c>
      <c r="B29" s="556" t="s">
        <v>275</v>
      </c>
      <c r="C29" s="556"/>
      <c r="D29" s="556"/>
      <c r="E29" s="546"/>
      <c r="F29" s="546"/>
      <c r="G29" s="546"/>
      <c r="H29" s="546"/>
      <c r="I29" s="546"/>
    </row>
    <row r="30" spans="1:9" ht="15">
      <c r="A30" s="553" t="s">
        <v>946</v>
      </c>
      <c r="B30" s="556" t="s">
        <v>277</v>
      </c>
      <c r="C30" s="556"/>
      <c r="D30" s="556"/>
      <c r="E30" s="546"/>
      <c r="F30" s="546"/>
      <c r="G30" s="546"/>
      <c r="H30" s="546"/>
      <c r="I30" s="546"/>
    </row>
    <row r="31" spans="1:9" ht="15">
      <c r="A31" s="553" t="s">
        <v>947</v>
      </c>
      <c r="B31" s="556" t="s">
        <v>278</v>
      </c>
      <c r="C31" s="556"/>
      <c r="D31" s="556"/>
      <c r="E31" s="546"/>
      <c r="F31" s="546"/>
      <c r="G31" s="546"/>
      <c r="H31" s="546"/>
      <c r="I31" s="546"/>
    </row>
    <row r="32" spans="1:9" ht="15">
      <c r="A32" s="553" t="s">
        <v>948</v>
      </c>
      <c r="B32" s="556" t="s">
        <v>279</v>
      </c>
      <c r="C32" s="556"/>
      <c r="D32" s="556"/>
      <c r="E32" s="546"/>
      <c r="F32" s="546"/>
      <c r="G32" s="546"/>
      <c r="H32" s="546"/>
      <c r="I32" s="546"/>
    </row>
    <row r="33" spans="1:9" ht="15">
      <c r="A33" s="553" t="s">
        <v>949</v>
      </c>
      <c r="B33" s="556" t="s">
        <v>950</v>
      </c>
      <c r="C33" s="560"/>
      <c r="D33" s="560"/>
      <c r="E33" s="560"/>
      <c r="F33" s="560"/>
      <c r="G33" s="560"/>
      <c r="H33" s="560"/>
      <c r="I33" s="560"/>
    </row>
  </sheetData>
  <sheetProtection/>
  <mergeCells count="6">
    <mergeCell ref="A6:I6"/>
    <mergeCell ref="B2:H2"/>
    <mergeCell ref="B3:H3"/>
    <mergeCell ref="B7:I7"/>
    <mergeCell ref="B8:I8"/>
    <mergeCell ref="B9:I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P14" sqref="P14"/>
    </sheetView>
  </sheetViews>
  <sheetFormatPr defaultColWidth="9.00390625" defaultRowHeight="12.75"/>
  <cols>
    <col min="1" max="1" width="8.125" style="2" customWidth="1"/>
    <col min="2" max="2" width="24.125" style="2" customWidth="1"/>
    <col min="3" max="3" width="13.125" style="2" customWidth="1"/>
    <col min="4" max="7" width="9.75390625" style="2" customWidth="1"/>
    <col min="8" max="16384" width="9.125" style="2" customWidth="1"/>
  </cols>
  <sheetData>
    <row r="1" spans="1:7" s="1" customFormat="1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ht="12.75">
      <c r="A2" s="188"/>
      <c r="B2" s="189" t="s">
        <v>176</v>
      </c>
      <c r="C2" s="182">
        <f>'Kadar.ode. ТАB 1'!C2</f>
        <v>7041357</v>
      </c>
      <c r="D2" s="184"/>
      <c r="E2" s="184"/>
      <c r="F2" s="184"/>
      <c r="G2" s="186"/>
    </row>
    <row r="3" spans="1:7" ht="12.75">
      <c r="A3" s="188"/>
      <c r="B3" s="189" t="s">
        <v>178</v>
      </c>
      <c r="C3" s="398" t="s">
        <v>1007</v>
      </c>
      <c r="D3" s="184"/>
      <c r="E3" s="184"/>
      <c r="F3" s="184"/>
      <c r="G3" s="186"/>
    </row>
    <row r="4" spans="1:7" ht="15.75" customHeight="1">
      <c r="A4" s="188"/>
      <c r="B4" s="189" t="s">
        <v>177</v>
      </c>
      <c r="C4" s="183" t="s">
        <v>357</v>
      </c>
      <c r="D4" s="185"/>
      <c r="E4" s="185"/>
      <c r="F4" s="185"/>
      <c r="G4" s="187"/>
    </row>
    <row r="5" ht="12.75">
      <c r="F5" s="2" t="s">
        <v>362</v>
      </c>
    </row>
    <row r="6" spans="1:7" ht="34.5" customHeight="1">
      <c r="A6" s="725" t="s">
        <v>173</v>
      </c>
      <c r="B6" s="724" t="s">
        <v>58</v>
      </c>
      <c r="C6" s="724" t="s">
        <v>174</v>
      </c>
      <c r="D6" s="724" t="s">
        <v>319</v>
      </c>
      <c r="E6" s="724"/>
      <c r="F6" s="724" t="s">
        <v>215</v>
      </c>
      <c r="G6" s="724"/>
    </row>
    <row r="7" spans="1:7" ht="58.5" customHeight="1">
      <c r="A7" s="725"/>
      <c r="B7" s="724"/>
      <c r="C7" s="724"/>
      <c r="D7" s="566" t="s">
        <v>979</v>
      </c>
      <c r="E7" s="565" t="s">
        <v>1009</v>
      </c>
      <c r="F7" s="566" t="s">
        <v>979</v>
      </c>
      <c r="G7" s="565" t="s">
        <v>1009</v>
      </c>
    </row>
    <row r="8" spans="1:9" ht="24.75" customHeight="1">
      <c r="A8" s="339">
        <v>140</v>
      </c>
      <c r="B8" s="340" t="s">
        <v>555</v>
      </c>
      <c r="C8" s="95">
        <v>3</v>
      </c>
      <c r="D8" s="388">
        <v>119</v>
      </c>
      <c r="E8" s="388">
        <v>25</v>
      </c>
      <c r="F8" s="412">
        <v>783</v>
      </c>
      <c r="G8" s="412">
        <v>97</v>
      </c>
      <c r="H8" s="429">
        <f>E8/D8</f>
        <v>0.21008403361344538</v>
      </c>
      <c r="I8" s="429">
        <f>G8/F8</f>
        <v>0.12388250319284802</v>
      </c>
    </row>
    <row r="9" spans="1:9" ht="24.75" customHeight="1">
      <c r="A9" s="346">
        <v>132</v>
      </c>
      <c r="B9" s="347" t="s">
        <v>556</v>
      </c>
      <c r="C9" s="95"/>
      <c r="D9" s="388">
        <v>19</v>
      </c>
      <c r="E9" s="388">
        <v>3</v>
      </c>
      <c r="F9" s="412">
        <v>427</v>
      </c>
      <c r="G9" s="412">
        <v>81</v>
      </c>
      <c r="H9" s="429">
        <f>E9/D9</f>
        <v>0.15789473684210525</v>
      </c>
      <c r="I9" s="429">
        <f>G9/F9</f>
        <v>0.18969555035128804</v>
      </c>
    </row>
    <row r="10" spans="1:9" ht="24.75" customHeight="1">
      <c r="A10" s="348">
        <v>126</v>
      </c>
      <c r="B10" s="349" t="s">
        <v>557</v>
      </c>
      <c r="C10" s="95"/>
      <c r="D10" s="388">
        <v>3</v>
      </c>
      <c r="E10" s="388">
        <v>0</v>
      </c>
      <c r="F10" s="412">
        <v>3</v>
      </c>
      <c r="G10" s="412">
        <v>0</v>
      </c>
      <c r="H10" s="429"/>
      <c r="I10" s="429"/>
    </row>
    <row r="11" spans="1:9" ht="24.75" customHeight="1">
      <c r="A11" s="203"/>
      <c r="B11" s="257"/>
      <c r="C11" s="95"/>
      <c r="D11" s="388"/>
      <c r="E11" s="388"/>
      <c r="F11" s="390"/>
      <c r="G11" s="390"/>
      <c r="H11" s="429"/>
      <c r="I11" s="429"/>
    </row>
    <row r="12" spans="1:9" ht="24.75" customHeight="1">
      <c r="A12" s="203"/>
      <c r="B12" s="257"/>
      <c r="C12" s="95"/>
      <c r="D12" s="388"/>
      <c r="E12" s="388"/>
      <c r="F12" s="390"/>
      <c r="G12" s="390"/>
      <c r="H12" s="429"/>
      <c r="I12" s="429"/>
    </row>
    <row r="13" spans="1:9" ht="24.75" customHeight="1">
      <c r="A13" s="203"/>
      <c r="B13" s="257"/>
      <c r="C13" s="95"/>
      <c r="D13" s="388"/>
      <c r="E13" s="388"/>
      <c r="F13" s="390"/>
      <c r="G13" s="390"/>
      <c r="H13" s="429"/>
      <c r="I13" s="429"/>
    </row>
    <row r="14" spans="1:9" ht="24.75" customHeight="1">
      <c r="A14" s="203"/>
      <c r="B14" s="257"/>
      <c r="C14" s="95"/>
      <c r="D14" s="388"/>
      <c r="E14" s="388"/>
      <c r="F14" s="390"/>
      <c r="G14" s="390"/>
      <c r="H14" s="429"/>
      <c r="I14" s="429"/>
    </row>
    <row r="15" spans="1:9" ht="24.75" customHeight="1">
      <c r="A15" s="203"/>
      <c r="B15" s="257"/>
      <c r="C15" s="95"/>
      <c r="D15" s="388"/>
      <c r="E15" s="388"/>
      <c r="F15" s="390"/>
      <c r="G15" s="390"/>
      <c r="H15" s="429"/>
      <c r="I15" s="429"/>
    </row>
    <row r="16" spans="1:9" ht="24.75" customHeight="1">
      <c r="A16" s="203"/>
      <c r="B16" s="257"/>
      <c r="C16" s="95"/>
      <c r="D16" s="388"/>
      <c r="E16" s="388"/>
      <c r="F16" s="390"/>
      <c r="G16" s="390"/>
      <c r="H16" s="429"/>
      <c r="I16" s="429"/>
    </row>
    <row r="17" spans="1:9" ht="24.75" customHeight="1">
      <c r="A17" s="203"/>
      <c r="B17" s="257"/>
      <c r="C17" s="95"/>
      <c r="D17" s="388"/>
      <c r="E17" s="388"/>
      <c r="F17" s="390"/>
      <c r="G17" s="390"/>
      <c r="H17" s="429"/>
      <c r="I17" s="429"/>
    </row>
    <row r="18" spans="1:9" ht="24.75" customHeight="1">
      <c r="A18" s="723" t="s">
        <v>93</v>
      </c>
      <c r="B18" s="723"/>
      <c r="C18" s="380">
        <v>3</v>
      </c>
      <c r="D18" s="389">
        <f>D8+D9+D10</f>
        <v>141</v>
      </c>
      <c r="E18" s="389">
        <f>E8+E9+E10</f>
        <v>28</v>
      </c>
      <c r="F18" s="389">
        <f>F8+F9+F10</f>
        <v>1213</v>
      </c>
      <c r="G18" s="389">
        <f>G8+G9+G10</f>
        <v>178</v>
      </c>
      <c r="H18" s="430">
        <f>E18/D18</f>
        <v>0.19858156028368795</v>
      </c>
      <c r="I18" s="430">
        <f>G18/F18</f>
        <v>0.14674361088211046</v>
      </c>
    </row>
  </sheetData>
  <sheetProtection/>
  <mergeCells count="6">
    <mergeCell ref="A6:A7"/>
    <mergeCell ref="B6:B7"/>
    <mergeCell ref="C6:C7"/>
    <mergeCell ref="D6:E6"/>
    <mergeCell ref="F6:G6"/>
    <mergeCell ref="A18:B1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12.125" style="2" customWidth="1"/>
    <col min="2" max="2" width="29.75390625" style="2" customWidth="1"/>
    <col min="3" max="3" width="15.625" style="2" customWidth="1"/>
    <col min="4" max="4" width="11.125" style="2" customWidth="1"/>
    <col min="5" max="7" width="8.375" style="2" customWidth="1"/>
    <col min="8" max="16384" width="9.125" style="2" customWidth="1"/>
  </cols>
  <sheetData>
    <row r="1" spans="1:7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ht="12.75">
      <c r="A2" s="188"/>
      <c r="B2" s="189" t="s">
        <v>176</v>
      </c>
      <c r="C2" s="182">
        <f>'Kadar.ode. ТАB 1'!C2</f>
        <v>7041357</v>
      </c>
      <c r="D2" s="184"/>
      <c r="E2" s="184"/>
      <c r="F2" s="184"/>
      <c r="G2" s="186"/>
    </row>
    <row r="3" spans="1:7" ht="12.75">
      <c r="A3" s="188"/>
      <c r="B3" s="189" t="s">
        <v>178</v>
      </c>
      <c r="C3" s="398" t="s">
        <v>1007</v>
      </c>
      <c r="D3" s="184"/>
      <c r="E3" s="184"/>
      <c r="F3" s="184"/>
      <c r="G3" s="186"/>
    </row>
    <row r="4" spans="1:7" ht="14.25">
      <c r="A4" s="188"/>
      <c r="B4" s="189" t="s">
        <v>177</v>
      </c>
      <c r="C4" s="183" t="s">
        <v>281</v>
      </c>
      <c r="D4" s="185"/>
      <c r="E4" s="185"/>
      <c r="F4" s="185"/>
      <c r="G4" s="187"/>
    </row>
    <row r="5" ht="12.75" customHeight="1">
      <c r="F5" s="2" t="s">
        <v>363</v>
      </c>
    </row>
    <row r="6" spans="1:7" s="1" customFormat="1" ht="23.25" customHeight="1">
      <c r="A6" s="728" t="s">
        <v>173</v>
      </c>
      <c r="B6" s="730" t="s">
        <v>58</v>
      </c>
      <c r="C6" s="730" t="s">
        <v>141</v>
      </c>
      <c r="D6" s="724" t="s">
        <v>209</v>
      </c>
      <c r="E6" s="724"/>
      <c r="F6" s="732" t="s">
        <v>210</v>
      </c>
      <c r="G6" s="733"/>
    </row>
    <row r="7" spans="1:7" s="1" customFormat="1" ht="44.25" customHeight="1" thickBot="1">
      <c r="A7" s="729"/>
      <c r="B7" s="731"/>
      <c r="C7" s="731"/>
      <c r="D7" s="566" t="s">
        <v>979</v>
      </c>
      <c r="E7" s="565" t="s">
        <v>1009</v>
      </c>
      <c r="F7" s="566" t="s">
        <v>979</v>
      </c>
      <c r="G7" s="565" t="s">
        <v>1009</v>
      </c>
    </row>
    <row r="8" spans="1:9" ht="21.75" customHeight="1" thickTop="1">
      <c r="A8" s="350">
        <v>20021022</v>
      </c>
      <c r="B8" s="351" t="s">
        <v>558</v>
      </c>
      <c r="C8" s="353">
        <v>85</v>
      </c>
      <c r="D8" s="98">
        <v>407</v>
      </c>
      <c r="E8" s="98">
        <v>104</v>
      </c>
      <c r="F8" s="394">
        <v>15001</v>
      </c>
      <c r="G8" s="394">
        <v>3778</v>
      </c>
      <c r="H8" s="429">
        <f>E8/D8</f>
        <v>0.25552825552825553</v>
      </c>
      <c r="I8" s="429">
        <f>G8/F8</f>
        <v>0.25184987667488834</v>
      </c>
    </row>
    <row r="9" spans="1:9" ht="39.75" customHeight="1">
      <c r="A9" s="352">
        <v>135</v>
      </c>
      <c r="B9" s="347" t="s">
        <v>559</v>
      </c>
      <c r="C9" s="354">
        <v>30</v>
      </c>
      <c r="D9" s="232">
        <v>166</v>
      </c>
      <c r="E9" s="232">
        <v>32</v>
      </c>
      <c r="F9" s="394">
        <v>6038</v>
      </c>
      <c r="G9" s="394">
        <v>1146</v>
      </c>
      <c r="H9" s="429">
        <f aca="true" t="shared" si="0" ref="H9:H18">E9/D9</f>
        <v>0.1927710843373494</v>
      </c>
      <c r="I9" s="429">
        <f aca="true" t="shared" si="1" ref="I9:I18">G9/F9</f>
        <v>0.18979794633984765</v>
      </c>
    </row>
    <row r="10" spans="1:9" ht="41.25" customHeight="1">
      <c r="A10" s="348">
        <v>126</v>
      </c>
      <c r="B10" s="349" t="s">
        <v>557</v>
      </c>
      <c r="C10" s="354">
        <v>20</v>
      </c>
      <c r="D10" s="100">
        <v>119</v>
      </c>
      <c r="E10" s="100">
        <v>38</v>
      </c>
      <c r="F10" s="394">
        <v>3709</v>
      </c>
      <c r="G10" s="394">
        <v>1178</v>
      </c>
      <c r="H10" s="429">
        <f t="shared" si="0"/>
        <v>0.31932773109243695</v>
      </c>
      <c r="I10" s="429">
        <f t="shared" si="1"/>
        <v>0.31760582367214885</v>
      </c>
    </row>
    <row r="11" spans="1:9" ht="37.5" customHeight="1">
      <c r="A11" s="352">
        <v>124</v>
      </c>
      <c r="B11" s="349" t="s">
        <v>560</v>
      </c>
      <c r="C11" s="355">
        <v>25</v>
      </c>
      <c r="D11" s="102">
        <v>99</v>
      </c>
      <c r="E11" s="102">
        <v>25</v>
      </c>
      <c r="F11" s="394">
        <v>3999</v>
      </c>
      <c r="G11" s="394">
        <v>1224</v>
      </c>
      <c r="H11" s="429">
        <f t="shared" si="0"/>
        <v>0.25252525252525254</v>
      </c>
      <c r="I11" s="429">
        <f t="shared" si="1"/>
        <v>0.30607651912978245</v>
      </c>
    </row>
    <row r="12" spans="1:9" ht="53.25" customHeight="1">
      <c r="A12" s="346">
        <v>132</v>
      </c>
      <c r="B12" s="347" t="s">
        <v>556</v>
      </c>
      <c r="C12" s="354">
        <v>15</v>
      </c>
      <c r="D12" s="100">
        <v>74</v>
      </c>
      <c r="E12" s="100">
        <v>17</v>
      </c>
      <c r="F12" s="394">
        <v>2254</v>
      </c>
      <c r="G12" s="394">
        <v>465</v>
      </c>
      <c r="H12" s="429">
        <f t="shared" si="0"/>
        <v>0.22972972972972974</v>
      </c>
      <c r="I12" s="429">
        <f t="shared" si="1"/>
        <v>0.20629991126885536</v>
      </c>
    </row>
    <row r="13" spans="1:9" ht="21.75" customHeight="1">
      <c r="A13" s="352">
        <v>330</v>
      </c>
      <c r="B13" s="347" t="s">
        <v>561</v>
      </c>
      <c r="C13" s="355">
        <v>25</v>
      </c>
      <c r="D13" s="102">
        <v>102</v>
      </c>
      <c r="E13" s="102">
        <v>23</v>
      </c>
      <c r="F13" s="394">
        <v>4966</v>
      </c>
      <c r="G13" s="394">
        <v>848</v>
      </c>
      <c r="H13" s="429">
        <f t="shared" si="0"/>
        <v>0.22549019607843138</v>
      </c>
      <c r="I13" s="429">
        <f t="shared" si="1"/>
        <v>0.1707611759967781</v>
      </c>
    </row>
    <row r="14" spans="1:9" ht="21.75" customHeight="1">
      <c r="A14" s="230"/>
      <c r="B14" s="101"/>
      <c r="C14" s="354"/>
      <c r="D14" s="391"/>
      <c r="E14" s="391"/>
      <c r="F14" s="394"/>
      <c r="G14" s="394"/>
      <c r="H14" s="429"/>
      <c r="I14" s="429"/>
    </row>
    <row r="15" spans="1:9" ht="21.75" customHeight="1">
      <c r="A15" s="229"/>
      <c r="B15" s="99"/>
      <c r="C15" s="355"/>
      <c r="D15" s="392"/>
      <c r="E15" s="392"/>
      <c r="F15" s="394"/>
      <c r="G15" s="394"/>
      <c r="H15" s="429"/>
      <c r="I15" s="429"/>
    </row>
    <row r="16" spans="1:9" ht="21.75" customHeight="1">
      <c r="A16" s="230"/>
      <c r="B16" s="101"/>
      <c r="C16" s="354"/>
      <c r="D16" s="391"/>
      <c r="E16" s="391"/>
      <c r="F16" s="394"/>
      <c r="G16" s="394"/>
      <c r="H16" s="429"/>
      <c r="I16" s="429"/>
    </row>
    <row r="17" spans="1:9" ht="21.75" customHeight="1" thickBot="1">
      <c r="A17" s="231"/>
      <c r="B17" s="103"/>
      <c r="C17" s="356"/>
      <c r="D17" s="393"/>
      <c r="E17" s="393"/>
      <c r="F17" s="394"/>
      <c r="G17" s="394"/>
      <c r="H17" s="429"/>
      <c r="I17" s="429"/>
    </row>
    <row r="18" spans="1:9" ht="24.75" customHeight="1" thickBot="1" thickTop="1">
      <c r="A18" s="726" t="s">
        <v>93</v>
      </c>
      <c r="B18" s="727"/>
      <c r="C18" s="395">
        <v>200</v>
      </c>
      <c r="D18" s="396">
        <f>D8+D9+D10+D11+D12+D13</f>
        <v>967</v>
      </c>
      <c r="E18" s="396">
        <f>E8+E9+E10+E11+E12+E13</f>
        <v>239</v>
      </c>
      <c r="F18" s="396">
        <f>F8+F9+F10+F11+F12+F13</f>
        <v>35967</v>
      </c>
      <c r="G18" s="396">
        <f>G8+G9+G10+G11+G12+G13</f>
        <v>8639</v>
      </c>
      <c r="H18" s="430">
        <f t="shared" si="0"/>
        <v>0.24715615305067218</v>
      </c>
      <c r="I18" s="430">
        <f t="shared" si="1"/>
        <v>0.2401923985875942</v>
      </c>
    </row>
    <row r="19" ht="12.75" customHeight="1"/>
    <row r="20" ht="12.75" customHeight="1"/>
    <row r="21" ht="12.75" customHeight="1"/>
    <row r="22" ht="12.75" customHeight="1"/>
  </sheetData>
  <sheetProtection/>
  <mergeCells count="6">
    <mergeCell ref="A18:B18"/>
    <mergeCell ref="A6:A7"/>
    <mergeCell ref="B6:B7"/>
    <mergeCell ref="C6:C7"/>
    <mergeCell ref="D6:E6"/>
    <mergeCell ref="F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22.25390625" style="8" customWidth="1"/>
    <col min="2" max="2" width="7.625" style="8" customWidth="1"/>
    <col min="3" max="3" width="11.375" style="8" customWidth="1"/>
    <col min="4" max="4" width="12.625" style="8" customWidth="1"/>
    <col min="5" max="5" width="10.75390625" style="8" customWidth="1"/>
    <col min="6" max="6" width="13.00390625" style="8" customWidth="1"/>
    <col min="7" max="16384" width="9.125" style="8" customWidth="1"/>
  </cols>
  <sheetData>
    <row r="1" spans="1:6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6"/>
    </row>
    <row r="2" spans="1:6" ht="12.75">
      <c r="A2" s="188"/>
      <c r="B2" s="189" t="s">
        <v>176</v>
      </c>
      <c r="C2" s="182">
        <f>'Kadar.ode. ТАB 1'!C2</f>
        <v>7041357</v>
      </c>
      <c r="D2" s="184"/>
      <c r="E2" s="184"/>
      <c r="F2" s="186"/>
    </row>
    <row r="3" spans="1:6" ht="12.75">
      <c r="A3" s="188"/>
      <c r="B3" s="189" t="s">
        <v>178</v>
      </c>
      <c r="C3" s="398">
        <v>42735</v>
      </c>
      <c r="D3" s="184"/>
      <c r="E3" s="184"/>
      <c r="F3" s="186"/>
    </row>
    <row r="4" spans="1:6" ht="14.25">
      <c r="A4" s="188"/>
      <c r="B4" s="189" t="s">
        <v>177</v>
      </c>
      <c r="C4" s="183" t="s">
        <v>216</v>
      </c>
      <c r="D4" s="185"/>
      <c r="E4" s="185"/>
      <c r="F4" s="187"/>
    </row>
    <row r="5" ht="12.75">
      <c r="F5" s="2" t="s">
        <v>364</v>
      </c>
    </row>
    <row r="6" spans="1:6" ht="27.75" customHeight="1">
      <c r="A6" s="734" t="s">
        <v>213</v>
      </c>
      <c r="B6" s="735"/>
      <c r="C6" s="734" t="s">
        <v>214</v>
      </c>
      <c r="D6" s="735"/>
      <c r="E6" s="734" t="s">
        <v>215</v>
      </c>
      <c r="F6" s="735"/>
    </row>
    <row r="7" spans="1:6" s="2" customFormat="1" ht="34.5" customHeight="1">
      <c r="A7" s="104" t="s">
        <v>211</v>
      </c>
      <c r="B7" s="192" t="s">
        <v>212</v>
      </c>
      <c r="C7" s="138" t="s">
        <v>320</v>
      </c>
      <c r="D7" s="138" t="s">
        <v>321</v>
      </c>
      <c r="E7" s="138" t="s">
        <v>320</v>
      </c>
      <c r="F7" s="138" t="s">
        <v>321</v>
      </c>
    </row>
    <row r="8" spans="1:6" s="2" customFormat="1" ht="15" customHeight="1">
      <c r="A8" s="193" t="s">
        <v>2</v>
      </c>
      <c r="B8" s="104">
        <f>+B9+B10+B11+B12</f>
        <v>0</v>
      </c>
      <c r="C8" s="104">
        <f>+C9+C10+C11+C12</f>
        <v>0</v>
      </c>
      <c r="D8" s="104">
        <f>+D9+D10+D11+D12</f>
        <v>0</v>
      </c>
      <c r="E8" s="104">
        <f>+E9+E10+E11+E12</f>
        <v>0</v>
      </c>
      <c r="F8" s="104">
        <f>+F9+F10+F11+F12</f>
        <v>0</v>
      </c>
    </row>
    <row r="9" spans="1:6" s="2" customFormat="1" ht="12.75">
      <c r="A9" s="194" t="s">
        <v>102</v>
      </c>
      <c r="B9" s="104"/>
      <c r="C9" s="104"/>
      <c r="D9" s="195"/>
      <c r="E9" s="104"/>
      <c r="F9" s="195"/>
    </row>
    <row r="10" spans="1:6" s="2" customFormat="1" ht="12.75">
      <c r="A10" s="194" t="s">
        <v>103</v>
      </c>
      <c r="B10" s="104"/>
      <c r="C10" s="104"/>
      <c r="D10" s="195"/>
      <c r="E10" s="104"/>
      <c r="F10" s="195"/>
    </row>
    <row r="11" spans="1:6" s="2" customFormat="1" ht="12.75">
      <c r="A11" s="194" t="s">
        <v>104</v>
      </c>
      <c r="B11" s="104"/>
      <c r="C11" s="104"/>
      <c r="D11" s="195"/>
      <c r="E11" s="104"/>
      <c r="F11" s="195"/>
    </row>
    <row r="12" spans="1:6" s="2" customFormat="1" ht="12.75">
      <c r="A12" s="196" t="s">
        <v>105</v>
      </c>
      <c r="B12" s="104"/>
      <c r="C12" s="104"/>
      <c r="D12" s="195"/>
      <c r="E12" s="104"/>
      <c r="F12" s="195"/>
    </row>
  </sheetData>
  <sheetProtection/>
  <mergeCells count="3">
    <mergeCell ref="A6:B6"/>
    <mergeCell ref="C6:D6"/>
    <mergeCell ref="E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28">
      <selection activeCell="N44" sqref="N44"/>
    </sheetView>
  </sheetViews>
  <sheetFormatPr defaultColWidth="9.00390625" defaultRowHeight="12.75"/>
  <cols>
    <col min="1" max="1" width="13.125" style="85" customWidth="1"/>
    <col min="2" max="2" width="25.75390625" style="85" customWidth="1"/>
    <col min="3" max="3" width="12.25390625" style="85" customWidth="1"/>
    <col min="4" max="6" width="8.75390625" style="85" customWidth="1"/>
    <col min="7" max="7" width="11.75390625" style="85" customWidth="1"/>
    <col min="8" max="8" width="14.75390625" style="85" customWidth="1"/>
    <col min="9" max="9" width="14.125" style="85" customWidth="1"/>
    <col min="10" max="16384" width="9.125" style="85" customWidth="1"/>
  </cols>
  <sheetData>
    <row r="1" spans="1:7" ht="12.75">
      <c r="A1" s="435"/>
      <c r="B1" s="436" t="s">
        <v>175</v>
      </c>
      <c r="C1" s="182" t="str">
        <f>'Kadar.ode. ТАB 1'!C1</f>
        <v>Институт за ментално здравље</v>
      </c>
      <c r="D1" s="184"/>
      <c r="E1" s="438"/>
      <c r="F1" s="438"/>
      <c r="G1" s="439"/>
    </row>
    <row r="2" spans="1:7" ht="12.75">
      <c r="A2" s="435"/>
      <c r="B2" s="436" t="s">
        <v>176</v>
      </c>
      <c r="C2" s="182">
        <f>'Kadar.ode. ТАB 1'!C2</f>
        <v>7041357</v>
      </c>
      <c r="D2" s="184"/>
      <c r="E2" s="438"/>
      <c r="F2" s="438"/>
      <c r="G2" s="439"/>
    </row>
    <row r="3" spans="1:7" ht="12.75">
      <c r="A3" s="435"/>
      <c r="B3" s="436"/>
      <c r="C3" s="398" t="s">
        <v>1007</v>
      </c>
      <c r="D3" s="184"/>
      <c r="E3" s="438"/>
      <c r="F3" s="438"/>
      <c r="G3" s="439"/>
    </row>
    <row r="4" spans="1:7" ht="14.25">
      <c r="A4" s="435"/>
      <c r="B4" s="436" t="s">
        <v>790</v>
      </c>
      <c r="C4" s="440" t="s">
        <v>219</v>
      </c>
      <c r="D4" s="441"/>
      <c r="E4" s="441"/>
      <c r="F4" s="441"/>
      <c r="G4" s="442"/>
    </row>
    <row r="5" spans="1:7" ht="14.25">
      <c r="A5" s="435"/>
      <c r="B5" s="436" t="s">
        <v>217</v>
      </c>
      <c r="C5" s="440"/>
      <c r="D5" s="441"/>
      <c r="E5" s="441"/>
      <c r="F5" s="441"/>
      <c r="G5" s="442"/>
    </row>
    <row r="6" ht="12.75"/>
    <row r="7" spans="1:8" ht="21.75" customHeight="1">
      <c r="A7" s="728" t="s">
        <v>57</v>
      </c>
      <c r="B7" s="728" t="s">
        <v>220</v>
      </c>
      <c r="C7" s="739" t="s">
        <v>226</v>
      </c>
      <c r="D7" s="740"/>
      <c r="E7" s="739" t="s">
        <v>227</v>
      </c>
      <c r="F7" s="740"/>
      <c r="G7" s="725" t="s">
        <v>93</v>
      </c>
      <c r="H7" s="725"/>
    </row>
    <row r="8" spans="1:8" ht="44.25" customHeight="1" thickBot="1">
      <c r="A8" s="729"/>
      <c r="B8" s="729"/>
      <c r="C8" s="566" t="s">
        <v>979</v>
      </c>
      <c r="D8" s="565" t="s">
        <v>1009</v>
      </c>
      <c r="E8" s="566" t="s">
        <v>979</v>
      </c>
      <c r="F8" s="565" t="s">
        <v>1009</v>
      </c>
      <c r="G8" s="566" t="s">
        <v>979</v>
      </c>
      <c r="H8" s="565" t="s">
        <v>1009</v>
      </c>
    </row>
    <row r="9" spans="1:8" ht="28.5" customHeight="1" thickTop="1">
      <c r="A9" s="357" t="s">
        <v>565</v>
      </c>
      <c r="B9" s="358"/>
      <c r="C9" s="358"/>
      <c r="D9" s="358"/>
      <c r="E9" s="359"/>
      <c r="F9" s="109"/>
      <c r="G9" s="110"/>
      <c r="H9" s="109"/>
    </row>
    <row r="10" spans="1:9" ht="30" customHeight="1">
      <c r="A10" s="443" t="s">
        <v>562</v>
      </c>
      <c r="B10" s="444" t="s">
        <v>791</v>
      </c>
      <c r="C10" s="109">
        <v>4053</v>
      </c>
      <c r="D10" s="109">
        <v>1695</v>
      </c>
      <c r="E10" s="109">
        <v>0</v>
      </c>
      <c r="F10" s="109">
        <v>0</v>
      </c>
      <c r="G10" s="109">
        <f aca="true" t="shared" si="0" ref="G10:H16">C10+E10</f>
        <v>4053</v>
      </c>
      <c r="H10" s="110">
        <f t="shared" si="0"/>
        <v>1695</v>
      </c>
      <c r="I10" s="431">
        <f aca="true" t="shared" si="1" ref="I10:I17">H10/G10</f>
        <v>0.41820873427091043</v>
      </c>
    </row>
    <row r="11" spans="1:9" ht="27" customHeight="1">
      <c r="A11" s="445" t="s">
        <v>563</v>
      </c>
      <c r="B11" s="446" t="s">
        <v>792</v>
      </c>
      <c r="C11" s="109">
        <v>135</v>
      </c>
      <c r="D11" s="109">
        <v>62</v>
      </c>
      <c r="E11" s="109">
        <v>0</v>
      </c>
      <c r="F11" s="109">
        <v>0</v>
      </c>
      <c r="G11" s="109">
        <f t="shared" si="0"/>
        <v>135</v>
      </c>
      <c r="H11" s="110">
        <f t="shared" si="0"/>
        <v>62</v>
      </c>
      <c r="I11" s="431">
        <f t="shared" si="1"/>
        <v>0.45925925925925926</v>
      </c>
    </row>
    <row r="12" spans="1:9" ht="28.5" customHeight="1">
      <c r="A12" s="445" t="s">
        <v>564</v>
      </c>
      <c r="B12" s="446" t="s">
        <v>793</v>
      </c>
      <c r="C12" s="109">
        <v>1254</v>
      </c>
      <c r="D12" s="109">
        <v>769</v>
      </c>
      <c r="E12" s="109">
        <v>0</v>
      </c>
      <c r="F12" s="109">
        <v>0</v>
      </c>
      <c r="G12" s="109">
        <f t="shared" si="0"/>
        <v>1254</v>
      </c>
      <c r="H12" s="110">
        <f t="shared" si="0"/>
        <v>769</v>
      </c>
      <c r="I12" s="431">
        <f t="shared" si="1"/>
        <v>0.613237639553429</v>
      </c>
    </row>
    <row r="13" spans="1:9" ht="44.25" customHeight="1">
      <c r="A13" s="447" t="s">
        <v>794</v>
      </c>
      <c r="B13" s="446" t="s">
        <v>795</v>
      </c>
      <c r="C13" s="109">
        <v>19429</v>
      </c>
      <c r="D13" s="109">
        <v>3841</v>
      </c>
      <c r="E13" s="109">
        <v>0</v>
      </c>
      <c r="F13" s="109">
        <v>0</v>
      </c>
      <c r="G13" s="109">
        <f t="shared" si="0"/>
        <v>19429</v>
      </c>
      <c r="H13" s="110">
        <f t="shared" si="0"/>
        <v>3841</v>
      </c>
      <c r="I13" s="431">
        <f t="shared" si="1"/>
        <v>0.19769416851098873</v>
      </c>
    </row>
    <row r="14" spans="1:9" ht="25.5" customHeight="1">
      <c r="A14" s="445" t="s">
        <v>796</v>
      </c>
      <c r="B14" s="446" t="s">
        <v>797</v>
      </c>
      <c r="C14" s="109">
        <v>930</v>
      </c>
      <c r="D14" s="109">
        <v>186</v>
      </c>
      <c r="E14" s="109">
        <v>0</v>
      </c>
      <c r="F14" s="109">
        <v>0</v>
      </c>
      <c r="G14" s="109">
        <f t="shared" si="0"/>
        <v>930</v>
      </c>
      <c r="H14" s="110">
        <f t="shared" si="0"/>
        <v>186</v>
      </c>
      <c r="I14" s="431">
        <f t="shared" si="1"/>
        <v>0.2</v>
      </c>
    </row>
    <row r="15" spans="1:9" ht="36" customHeight="1">
      <c r="A15" s="445" t="s">
        <v>798</v>
      </c>
      <c r="B15" s="446" t="s">
        <v>799</v>
      </c>
      <c r="C15" s="109">
        <v>6357</v>
      </c>
      <c r="D15" s="109">
        <v>1836</v>
      </c>
      <c r="E15" s="109">
        <v>0</v>
      </c>
      <c r="F15" s="109">
        <v>0</v>
      </c>
      <c r="G15" s="109">
        <f t="shared" si="0"/>
        <v>6357</v>
      </c>
      <c r="H15" s="110">
        <f t="shared" si="0"/>
        <v>1836</v>
      </c>
      <c r="I15" s="431">
        <f t="shared" si="1"/>
        <v>0.2888154789995281</v>
      </c>
    </row>
    <row r="16" spans="1:9" ht="25.5" customHeight="1">
      <c r="A16" s="445" t="s">
        <v>800</v>
      </c>
      <c r="B16" s="448" t="s">
        <v>801</v>
      </c>
      <c r="C16" s="109">
        <v>1823</v>
      </c>
      <c r="D16" s="109">
        <v>453</v>
      </c>
      <c r="E16" s="109">
        <v>0</v>
      </c>
      <c r="F16" s="109">
        <v>0</v>
      </c>
      <c r="G16" s="109">
        <f t="shared" si="0"/>
        <v>1823</v>
      </c>
      <c r="H16" s="110">
        <f t="shared" si="0"/>
        <v>453</v>
      </c>
      <c r="I16" s="477">
        <f t="shared" si="1"/>
        <v>0.24849149753154143</v>
      </c>
    </row>
    <row r="17" spans="1:9" ht="21.75" customHeight="1">
      <c r="A17" s="154"/>
      <c r="B17" s="360" t="s">
        <v>567</v>
      </c>
      <c r="C17" s="361">
        <f aca="true" t="shared" si="2" ref="C17:H17">SUM(C10:C16)</f>
        <v>33981</v>
      </c>
      <c r="D17" s="361">
        <f t="shared" si="2"/>
        <v>8842</v>
      </c>
      <c r="E17" s="361">
        <f t="shared" si="2"/>
        <v>0</v>
      </c>
      <c r="F17" s="361">
        <f t="shared" si="2"/>
        <v>0</v>
      </c>
      <c r="G17" s="361">
        <f t="shared" si="2"/>
        <v>33981</v>
      </c>
      <c r="H17" s="361">
        <f t="shared" si="2"/>
        <v>8842</v>
      </c>
      <c r="I17" s="432">
        <f t="shared" si="1"/>
        <v>0.26020423177658103</v>
      </c>
    </row>
    <row r="18" spans="1:9" ht="32.25" customHeight="1" thickBot="1">
      <c r="A18" s="154"/>
      <c r="B18" s="108"/>
      <c r="C18" s="109"/>
      <c r="D18" s="109"/>
      <c r="E18" s="109"/>
      <c r="F18" s="109"/>
      <c r="G18" s="110"/>
      <c r="H18" s="109"/>
      <c r="I18" s="431"/>
    </row>
    <row r="19" spans="1:9" ht="36" customHeight="1" thickTop="1">
      <c r="A19" s="357" t="s">
        <v>566</v>
      </c>
      <c r="B19" s="358"/>
      <c r="C19" s="358"/>
      <c r="D19" s="358"/>
      <c r="E19" s="359"/>
      <c r="F19" s="109"/>
      <c r="G19" s="110"/>
      <c r="H19" s="109"/>
      <c r="I19" s="431" t="e">
        <f aca="true" t="shared" si="3" ref="I19:I28">H19/G19</f>
        <v>#DIV/0!</v>
      </c>
    </row>
    <row r="20" spans="1:9" ht="35.25" customHeight="1">
      <c r="A20" s="443" t="s">
        <v>562</v>
      </c>
      <c r="B20" s="444" t="s">
        <v>791</v>
      </c>
      <c r="C20" s="109">
        <v>2377</v>
      </c>
      <c r="D20" s="109">
        <v>813</v>
      </c>
      <c r="E20" s="109">
        <v>0</v>
      </c>
      <c r="F20" s="109">
        <v>0</v>
      </c>
      <c r="G20" s="110">
        <f aca="true" t="shared" si="4" ref="G20:H26">C20+E20</f>
        <v>2377</v>
      </c>
      <c r="H20" s="109">
        <f t="shared" si="4"/>
        <v>813</v>
      </c>
      <c r="I20" s="431">
        <f t="shared" si="3"/>
        <v>0.34202776609171226</v>
      </c>
    </row>
    <row r="21" spans="1:9" ht="25.5" customHeight="1">
      <c r="A21" s="449" t="s">
        <v>563</v>
      </c>
      <c r="B21" s="446" t="s">
        <v>792</v>
      </c>
      <c r="C21" s="109">
        <v>214</v>
      </c>
      <c r="D21" s="109">
        <v>136</v>
      </c>
      <c r="E21" s="109">
        <v>0</v>
      </c>
      <c r="F21" s="109">
        <v>0</v>
      </c>
      <c r="G21" s="110">
        <f t="shared" si="4"/>
        <v>214</v>
      </c>
      <c r="H21" s="109">
        <f t="shared" si="4"/>
        <v>136</v>
      </c>
      <c r="I21" s="431">
        <f t="shared" si="3"/>
        <v>0.6355140186915887</v>
      </c>
    </row>
    <row r="22" spans="1:9" ht="26.25" customHeight="1">
      <c r="A22" s="449" t="s">
        <v>564</v>
      </c>
      <c r="B22" s="446" t="s">
        <v>793</v>
      </c>
      <c r="C22" s="109">
        <v>599</v>
      </c>
      <c r="D22" s="109">
        <v>335</v>
      </c>
      <c r="E22" s="109">
        <v>0</v>
      </c>
      <c r="F22" s="109">
        <v>0</v>
      </c>
      <c r="G22" s="110">
        <f t="shared" si="4"/>
        <v>599</v>
      </c>
      <c r="H22" s="109">
        <f t="shared" si="4"/>
        <v>335</v>
      </c>
      <c r="I22" s="431">
        <f t="shared" si="3"/>
        <v>0.5592654424040067</v>
      </c>
    </row>
    <row r="23" spans="1:9" ht="10.5" customHeight="1">
      <c r="A23" s="447" t="s">
        <v>794</v>
      </c>
      <c r="B23" s="446" t="s">
        <v>795</v>
      </c>
      <c r="C23" s="109">
        <v>6675</v>
      </c>
      <c r="D23" s="109">
        <v>1731</v>
      </c>
      <c r="E23" s="109">
        <v>0</v>
      </c>
      <c r="F23" s="109">
        <v>0</v>
      </c>
      <c r="G23" s="110">
        <f t="shared" si="4"/>
        <v>6675</v>
      </c>
      <c r="H23" s="109">
        <f t="shared" si="4"/>
        <v>1731</v>
      </c>
      <c r="I23" s="431">
        <f t="shared" si="3"/>
        <v>0.2593258426966292</v>
      </c>
    </row>
    <row r="24" spans="1:9" ht="30" customHeight="1">
      <c r="A24" s="445" t="s">
        <v>796</v>
      </c>
      <c r="B24" s="446" t="s">
        <v>797</v>
      </c>
      <c r="C24" s="109">
        <v>515</v>
      </c>
      <c r="D24" s="109">
        <v>46</v>
      </c>
      <c r="E24" s="109">
        <v>0</v>
      </c>
      <c r="F24" s="109">
        <v>0</v>
      </c>
      <c r="G24" s="110">
        <f t="shared" si="4"/>
        <v>515</v>
      </c>
      <c r="H24" s="109">
        <f t="shared" si="4"/>
        <v>46</v>
      </c>
      <c r="I24" s="431">
        <f t="shared" si="3"/>
        <v>0.08932038834951456</v>
      </c>
    </row>
    <row r="25" spans="1:9" ht="30" customHeight="1">
      <c r="A25" s="445" t="s">
        <v>798</v>
      </c>
      <c r="B25" s="446" t="s">
        <v>799</v>
      </c>
      <c r="C25" s="109">
        <v>2020</v>
      </c>
      <c r="D25" s="109">
        <v>228</v>
      </c>
      <c r="E25" s="109">
        <v>0</v>
      </c>
      <c r="F25" s="109">
        <v>0</v>
      </c>
      <c r="G25" s="110">
        <f t="shared" si="4"/>
        <v>2020</v>
      </c>
      <c r="H25" s="109">
        <f t="shared" si="4"/>
        <v>228</v>
      </c>
      <c r="I25" s="431">
        <f t="shared" si="3"/>
        <v>0.11287128712871287</v>
      </c>
    </row>
    <row r="26" spans="1:9" ht="26.25" customHeight="1">
      <c r="A26" s="445" t="s">
        <v>800</v>
      </c>
      <c r="B26" s="448" t="s">
        <v>801</v>
      </c>
      <c r="C26" s="109">
        <v>483</v>
      </c>
      <c r="D26" s="109">
        <v>114</v>
      </c>
      <c r="E26" s="109">
        <v>0</v>
      </c>
      <c r="F26" s="109">
        <v>0</v>
      </c>
      <c r="G26" s="110">
        <f t="shared" si="4"/>
        <v>483</v>
      </c>
      <c r="H26" s="109">
        <f t="shared" si="4"/>
        <v>114</v>
      </c>
      <c r="I26" s="431">
        <f t="shared" si="3"/>
        <v>0.2360248447204969</v>
      </c>
    </row>
    <row r="27" spans="1:9" ht="27" customHeight="1">
      <c r="A27" s="154"/>
      <c r="B27" s="360" t="s">
        <v>568</v>
      </c>
      <c r="C27" s="361">
        <f aca="true" t="shared" si="5" ref="C27:H27">SUM(C20:C26)</f>
        <v>12883</v>
      </c>
      <c r="D27" s="361">
        <f t="shared" si="5"/>
        <v>3403</v>
      </c>
      <c r="E27" s="361">
        <f t="shared" si="5"/>
        <v>0</v>
      </c>
      <c r="F27" s="361">
        <f t="shared" si="5"/>
        <v>0</v>
      </c>
      <c r="G27" s="361">
        <f t="shared" si="5"/>
        <v>12883</v>
      </c>
      <c r="H27" s="361">
        <f t="shared" si="5"/>
        <v>3403</v>
      </c>
      <c r="I27" s="432">
        <f t="shared" si="3"/>
        <v>0.2641465497166809</v>
      </c>
    </row>
    <row r="28" spans="1:9" ht="25.5" customHeight="1">
      <c r="A28" s="154"/>
      <c r="B28" s="108"/>
      <c r="C28" s="109"/>
      <c r="D28" s="109"/>
      <c r="E28" s="109"/>
      <c r="F28" s="109"/>
      <c r="G28" s="110">
        <f>C28+E28</f>
        <v>0</v>
      </c>
      <c r="H28" s="109">
        <f>D28+F28</f>
        <v>0</v>
      </c>
      <c r="I28" s="432" t="e">
        <f t="shared" si="3"/>
        <v>#DIV/0!</v>
      </c>
    </row>
    <row r="29" spans="1:9" ht="10.5" customHeight="1">
      <c r="A29" s="736" t="s">
        <v>569</v>
      </c>
      <c r="B29" s="737"/>
      <c r="C29" s="737"/>
      <c r="D29" s="737"/>
      <c r="E29" s="737"/>
      <c r="F29" s="737"/>
      <c r="G29" s="737"/>
      <c r="H29" s="738"/>
      <c r="I29" s="431"/>
    </row>
    <row r="30" spans="1:9" ht="30.75" customHeight="1">
      <c r="A30" s="443" t="s">
        <v>562</v>
      </c>
      <c r="B30" s="446" t="s">
        <v>791</v>
      </c>
      <c r="C30" s="109">
        <v>1013</v>
      </c>
      <c r="D30" s="109">
        <v>113</v>
      </c>
      <c r="E30" s="109">
        <v>122</v>
      </c>
      <c r="F30" s="109">
        <v>1</v>
      </c>
      <c r="G30" s="110">
        <f aca="true" t="shared" si="6" ref="G30:H40">C30+E30</f>
        <v>1135</v>
      </c>
      <c r="H30" s="109">
        <f t="shared" si="6"/>
        <v>114</v>
      </c>
      <c r="I30" s="431">
        <f>H30/G30</f>
        <v>0.10044052863436123</v>
      </c>
    </row>
    <row r="31" spans="1:9" ht="24" customHeight="1">
      <c r="A31" s="449" t="s">
        <v>563</v>
      </c>
      <c r="B31" s="446" t="s">
        <v>792</v>
      </c>
      <c r="C31" s="109">
        <v>0</v>
      </c>
      <c r="D31" s="109">
        <v>0</v>
      </c>
      <c r="E31" s="109">
        <v>1</v>
      </c>
      <c r="F31" s="109">
        <v>0</v>
      </c>
      <c r="G31" s="110">
        <f t="shared" si="6"/>
        <v>1</v>
      </c>
      <c r="H31" s="109">
        <f t="shared" si="6"/>
        <v>0</v>
      </c>
      <c r="I31" s="431">
        <f>H31/G31</f>
        <v>0</v>
      </c>
    </row>
    <row r="32" spans="1:9" ht="28.5" customHeight="1">
      <c r="A32" s="449" t="s">
        <v>564</v>
      </c>
      <c r="B32" s="446" t="s">
        <v>793</v>
      </c>
      <c r="C32" s="109">
        <v>152</v>
      </c>
      <c r="D32" s="109">
        <v>3</v>
      </c>
      <c r="E32" s="109">
        <v>140</v>
      </c>
      <c r="F32" s="109">
        <v>0</v>
      </c>
      <c r="G32" s="110">
        <f t="shared" si="6"/>
        <v>292</v>
      </c>
      <c r="H32" s="109">
        <f t="shared" si="6"/>
        <v>3</v>
      </c>
      <c r="I32" s="431">
        <f aca="true" t="shared" si="7" ref="I32:I38">H32/G32</f>
        <v>0.010273972602739725</v>
      </c>
    </row>
    <row r="33" spans="1:9" ht="26.25" customHeight="1">
      <c r="A33" s="447" t="s">
        <v>794</v>
      </c>
      <c r="B33" s="446" t="s">
        <v>795</v>
      </c>
      <c r="C33" s="109">
        <v>645</v>
      </c>
      <c r="D33" s="109">
        <v>50</v>
      </c>
      <c r="E33" s="109">
        <v>8</v>
      </c>
      <c r="F33" s="109">
        <v>1</v>
      </c>
      <c r="G33" s="110">
        <f t="shared" si="6"/>
        <v>653</v>
      </c>
      <c r="H33" s="109">
        <f t="shared" si="6"/>
        <v>51</v>
      </c>
      <c r="I33" s="431">
        <f t="shared" si="7"/>
        <v>0.0781010719754977</v>
      </c>
    </row>
    <row r="34" spans="1:9" ht="15.75" customHeight="1">
      <c r="A34" s="445" t="s">
        <v>796</v>
      </c>
      <c r="B34" s="446" t="s">
        <v>797</v>
      </c>
      <c r="C34" s="109">
        <v>0</v>
      </c>
      <c r="D34" s="109"/>
      <c r="E34" s="109">
        <v>1</v>
      </c>
      <c r="F34" s="109"/>
      <c r="G34" s="110">
        <f t="shared" si="6"/>
        <v>1</v>
      </c>
      <c r="H34" s="109">
        <f t="shared" si="6"/>
        <v>0</v>
      </c>
      <c r="I34" s="431">
        <f t="shared" si="7"/>
        <v>0</v>
      </c>
    </row>
    <row r="35" spans="1:9" ht="10.5" customHeight="1">
      <c r="A35" s="445" t="s">
        <v>798</v>
      </c>
      <c r="B35" s="446" t="s">
        <v>799</v>
      </c>
      <c r="C35" s="109">
        <v>35</v>
      </c>
      <c r="D35" s="109"/>
      <c r="E35" s="109">
        <v>1</v>
      </c>
      <c r="F35" s="109"/>
      <c r="G35" s="110">
        <f t="shared" si="6"/>
        <v>36</v>
      </c>
      <c r="H35" s="109">
        <f t="shared" si="6"/>
        <v>0</v>
      </c>
      <c r="I35" s="431">
        <f t="shared" si="7"/>
        <v>0</v>
      </c>
    </row>
    <row r="36" spans="1:9" ht="10.5" customHeight="1">
      <c r="A36" s="657" t="s">
        <v>980</v>
      </c>
      <c r="B36" s="658" t="s">
        <v>982</v>
      </c>
      <c r="C36" s="109">
        <v>1361</v>
      </c>
      <c r="D36" s="109">
        <v>790</v>
      </c>
      <c r="E36" s="659">
        <v>4</v>
      </c>
      <c r="F36" s="659">
        <v>5</v>
      </c>
      <c r="G36" s="660">
        <f t="shared" si="6"/>
        <v>1365</v>
      </c>
      <c r="H36" s="659">
        <f t="shared" si="6"/>
        <v>795</v>
      </c>
      <c r="I36" s="431">
        <f t="shared" si="7"/>
        <v>0.5824175824175825</v>
      </c>
    </row>
    <row r="37" spans="1:9" ht="10.5" customHeight="1">
      <c r="A37" s="657" t="s">
        <v>981</v>
      </c>
      <c r="B37" s="658" t="s">
        <v>983</v>
      </c>
      <c r="C37" s="109">
        <v>1089</v>
      </c>
      <c r="D37" s="109">
        <v>433</v>
      </c>
      <c r="E37" s="659">
        <v>8</v>
      </c>
      <c r="F37" s="659">
        <v>2</v>
      </c>
      <c r="G37" s="660">
        <f t="shared" si="6"/>
        <v>1097</v>
      </c>
      <c r="H37" s="659">
        <f t="shared" si="6"/>
        <v>435</v>
      </c>
      <c r="I37" s="431">
        <f t="shared" si="7"/>
        <v>0.39653600729261623</v>
      </c>
    </row>
    <row r="38" spans="1:9" ht="27" customHeight="1">
      <c r="A38" s="450" t="s">
        <v>802</v>
      </c>
      <c r="B38" s="446" t="s">
        <v>803</v>
      </c>
      <c r="C38" s="109">
        <v>750</v>
      </c>
      <c r="D38" s="109">
        <v>262</v>
      </c>
      <c r="E38" s="109">
        <v>3</v>
      </c>
      <c r="F38" s="109">
        <v>1</v>
      </c>
      <c r="G38" s="110">
        <f t="shared" si="6"/>
        <v>753</v>
      </c>
      <c r="H38" s="109">
        <f t="shared" si="6"/>
        <v>263</v>
      </c>
      <c r="I38" s="431">
        <f t="shared" si="7"/>
        <v>0.34926958831341304</v>
      </c>
    </row>
    <row r="39" spans="1:9" ht="10.5" customHeight="1">
      <c r="A39" s="449" t="s">
        <v>804</v>
      </c>
      <c r="B39" s="446" t="s">
        <v>805</v>
      </c>
      <c r="C39" s="109">
        <v>635</v>
      </c>
      <c r="D39" s="109">
        <v>116</v>
      </c>
      <c r="E39" s="109">
        <v>1</v>
      </c>
      <c r="F39" s="109">
        <v>1</v>
      </c>
      <c r="G39" s="110">
        <f t="shared" si="6"/>
        <v>636</v>
      </c>
      <c r="H39" s="109">
        <f t="shared" si="6"/>
        <v>117</v>
      </c>
      <c r="I39" s="477">
        <f aca="true" t="shared" si="8" ref="I39:I52">H39/G39</f>
        <v>0.18396226415094338</v>
      </c>
    </row>
    <row r="40" spans="1:9" s="105" customFormat="1" ht="10.5" customHeight="1">
      <c r="A40" s="449" t="s">
        <v>800</v>
      </c>
      <c r="B40" s="451" t="s">
        <v>801</v>
      </c>
      <c r="C40" s="109">
        <v>0</v>
      </c>
      <c r="D40" s="109">
        <v>0</v>
      </c>
      <c r="E40" s="109">
        <v>1</v>
      </c>
      <c r="F40" s="109"/>
      <c r="G40" s="110">
        <f t="shared" si="6"/>
        <v>1</v>
      </c>
      <c r="H40" s="109">
        <f t="shared" si="6"/>
        <v>0</v>
      </c>
      <c r="I40" s="477">
        <f t="shared" si="8"/>
        <v>0</v>
      </c>
    </row>
    <row r="41" spans="1:9" s="105" customFormat="1" ht="10.5" customHeight="1">
      <c r="A41" s="154"/>
      <c r="B41" s="360" t="s">
        <v>570</v>
      </c>
      <c r="C41" s="361">
        <f aca="true" t="shared" si="9" ref="C41:H41">SUM(C30:C40)</f>
        <v>5680</v>
      </c>
      <c r="D41" s="361">
        <f t="shared" si="9"/>
        <v>1767</v>
      </c>
      <c r="E41" s="361">
        <f t="shared" si="9"/>
        <v>290</v>
      </c>
      <c r="F41" s="361">
        <f t="shared" si="9"/>
        <v>11</v>
      </c>
      <c r="G41" s="361">
        <f t="shared" si="9"/>
        <v>5970</v>
      </c>
      <c r="H41" s="361">
        <f t="shared" si="9"/>
        <v>1778</v>
      </c>
      <c r="I41" s="432">
        <f t="shared" si="8"/>
        <v>0.297822445561139</v>
      </c>
    </row>
    <row r="42" spans="1:9" s="105" customFormat="1" ht="12.75" customHeight="1">
      <c r="A42" s="154"/>
      <c r="B42" s="108"/>
      <c r="C42" s="109"/>
      <c r="D42" s="109"/>
      <c r="E42" s="109"/>
      <c r="F42" s="109"/>
      <c r="G42" s="110">
        <f>C42+E42</f>
        <v>0</v>
      </c>
      <c r="H42" s="109">
        <f>D42+F42</f>
        <v>0</v>
      </c>
      <c r="I42" s="432"/>
    </row>
    <row r="43" spans="1:9" s="105" customFormat="1" ht="12.75">
      <c r="A43" s="736" t="s">
        <v>571</v>
      </c>
      <c r="B43" s="737"/>
      <c r="C43" s="737"/>
      <c r="D43" s="737"/>
      <c r="E43" s="737"/>
      <c r="F43" s="737"/>
      <c r="G43" s="737"/>
      <c r="H43" s="738"/>
      <c r="I43" s="432"/>
    </row>
    <row r="44" spans="1:9" s="105" customFormat="1" ht="25.5">
      <c r="A44" s="443" t="s">
        <v>562</v>
      </c>
      <c r="B44" s="446" t="s">
        <v>791</v>
      </c>
      <c r="C44" s="109">
        <v>1263</v>
      </c>
      <c r="D44" s="109">
        <v>111</v>
      </c>
      <c r="E44" s="109">
        <v>26</v>
      </c>
      <c r="F44" s="109">
        <v>10</v>
      </c>
      <c r="G44" s="110">
        <f aca="true" t="shared" si="10" ref="G44:H49">C44+E44</f>
        <v>1289</v>
      </c>
      <c r="H44" s="109">
        <f t="shared" si="10"/>
        <v>121</v>
      </c>
      <c r="I44" s="432">
        <f t="shared" si="8"/>
        <v>0.09387121799844841</v>
      </c>
    </row>
    <row r="45" spans="1:9" s="105" customFormat="1" ht="27" customHeight="1">
      <c r="A45" s="449" t="s">
        <v>563</v>
      </c>
      <c r="B45" s="446" t="s">
        <v>792</v>
      </c>
      <c r="C45" s="109">
        <v>1</v>
      </c>
      <c r="D45" s="109">
        <v>0</v>
      </c>
      <c r="E45" s="109">
        <v>1</v>
      </c>
      <c r="F45" s="109">
        <v>0</v>
      </c>
      <c r="G45" s="110">
        <f t="shared" si="10"/>
        <v>2</v>
      </c>
      <c r="H45" s="109">
        <f t="shared" si="10"/>
        <v>0</v>
      </c>
      <c r="I45" s="432">
        <f t="shared" si="8"/>
        <v>0</v>
      </c>
    </row>
    <row r="46" spans="1:9" s="105" customFormat="1" ht="10.5" customHeight="1">
      <c r="A46" s="449" t="s">
        <v>564</v>
      </c>
      <c r="B46" s="446" t="s">
        <v>793</v>
      </c>
      <c r="C46" s="109">
        <v>1</v>
      </c>
      <c r="D46" s="109">
        <v>0</v>
      </c>
      <c r="E46" s="109">
        <v>1</v>
      </c>
      <c r="F46" s="109">
        <v>0</v>
      </c>
      <c r="G46" s="110">
        <f t="shared" si="10"/>
        <v>2</v>
      </c>
      <c r="H46" s="109">
        <f t="shared" si="10"/>
        <v>0</v>
      </c>
      <c r="I46" s="432">
        <f t="shared" si="8"/>
        <v>0</v>
      </c>
    </row>
    <row r="47" spans="1:9" ht="25.5">
      <c r="A47" s="447" t="s">
        <v>794</v>
      </c>
      <c r="B47" s="446" t="s">
        <v>795</v>
      </c>
      <c r="C47" s="109">
        <v>250</v>
      </c>
      <c r="D47" s="109">
        <v>95</v>
      </c>
      <c r="E47" s="109">
        <v>2</v>
      </c>
      <c r="F47" s="109">
        <v>0</v>
      </c>
      <c r="G47" s="110">
        <f t="shared" si="10"/>
        <v>252</v>
      </c>
      <c r="H47" s="109">
        <f t="shared" si="10"/>
        <v>95</v>
      </c>
      <c r="I47" s="432"/>
    </row>
    <row r="48" spans="1:9" s="107" customFormat="1" ht="33.75" customHeight="1">
      <c r="A48" s="445" t="s">
        <v>796</v>
      </c>
      <c r="B48" s="446" t="s">
        <v>797</v>
      </c>
      <c r="C48" s="109">
        <v>1</v>
      </c>
      <c r="D48" s="109">
        <v>0</v>
      </c>
      <c r="E48" s="109">
        <v>1</v>
      </c>
      <c r="F48" s="109">
        <v>0</v>
      </c>
      <c r="G48" s="110">
        <f t="shared" si="10"/>
        <v>2</v>
      </c>
      <c r="H48" s="109">
        <f t="shared" si="10"/>
        <v>0</v>
      </c>
      <c r="I48" s="432">
        <f t="shared" si="8"/>
        <v>0</v>
      </c>
    </row>
    <row r="49" spans="1:9" ht="38.25">
      <c r="A49" s="445" t="s">
        <v>798</v>
      </c>
      <c r="B49" s="446" t="s">
        <v>799</v>
      </c>
      <c r="C49" s="109">
        <v>1</v>
      </c>
      <c r="D49" s="109">
        <v>0</v>
      </c>
      <c r="E49" s="109">
        <v>1</v>
      </c>
      <c r="F49" s="109">
        <v>0</v>
      </c>
      <c r="G49" s="110">
        <f t="shared" si="10"/>
        <v>2</v>
      </c>
      <c r="H49" s="109">
        <f t="shared" si="10"/>
        <v>0</v>
      </c>
      <c r="I49" s="432">
        <f t="shared" si="8"/>
        <v>0</v>
      </c>
    </row>
    <row r="50" spans="1:9" ht="10.5" customHeight="1">
      <c r="A50" s="154"/>
      <c r="B50" s="360" t="s">
        <v>572</v>
      </c>
      <c r="C50" s="109">
        <f aca="true" t="shared" si="11" ref="C50:H50">SUM(C44:C49)</f>
        <v>1517</v>
      </c>
      <c r="D50" s="109">
        <f t="shared" si="11"/>
        <v>206</v>
      </c>
      <c r="E50" s="109">
        <f t="shared" si="11"/>
        <v>32</v>
      </c>
      <c r="F50" s="109">
        <f t="shared" si="11"/>
        <v>10</v>
      </c>
      <c r="G50" s="109">
        <f t="shared" si="11"/>
        <v>1549</v>
      </c>
      <c r="H50" s="109">
        <f t="shared" si="11"/>
        <v>216</v>
      </c>
      <c r="I50" s="432">
        <f t="shared" si="8"/>
        <v>0.1394448030987734</v>
      </c>
    </row>
    <row r="51" spans="1:9" ht="10.5" customHeight="1">
      <c r="A51" s="154"/>
      <c r="B51" s="108"/>
      <c r="C51" s="109"/>
      <c r="D51" s="109"/>
      <c r="E51" s="109"/>
      <c r="F51" s="109"/>
      <c r="G51" s="110"/>
      <c r="H51" s="109"/>
      <c r="I51" s="432" t="e">
        <f t="shared" si="8"/>
        <v>#DIV/0!</v>
      </c>
    </row>
    <row r="52" spans="1:9" ht="10.5" customHeight="1">
      <c r="A52" s="154"/>
      <c r="B52" s="360" t="s">
        <v>573</v>
      </c>
      <c r="C52" s="361">
        <f aca="true" t="shared" si="12" ref="C52:H52">C17+C27+C41+C50</f>
        <v>54061</v>
      </c>
      <c r="D52" s="361">
        <f t="shared" si="12"/>
        <v>14218</v>
      </c>
      <c r="E52" s="361">
        <f t="shared" si="12"/>
        <v>322</v>
      </c>
      <c r="F52" s="361">
        <f t="shared" si="12"/>
        <v>21</v>
      </c>
      <c r="G52" s="361">
        <f t="shared" si="12"/>
        <v>54383</v>
      </c>
      <c r="H52" s="361">
        <f t="shared" si="12"/>
        <v>14239</v>
      </c>
      <c r="I52" s="432">
        <f t="shared" si="8"/>
        <v>0.2618281448246695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</sheetData>
  <sheetProtection/>
  <mergeCells count="7">
    <mergeCell ref="A43:H43"/>
    <mergeCell ref="A7:A8"/>
    <mergeCell ref="B7:B8"/>
    <mergeCell ref="C7:D7"/>
    <mergeCell ref="E7:F7"/>
    <mergeCell ref="G7:H7"/>
    <mergeCell ref="A29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9">
      <selection activeCell="L43" sqref="L43"/>
    </sheetView>
  </sheetViews>
  <sheetFormatPr defaultColWidth="9.00390625" defaultRowHeight="12.75"/>
  <cols>
    <col min="1" max="1" width="13.125" style="85" customWidth="1"/>
    <col min="2" max="2" width="25.875" style="85" customWidth="1"/>
    <col min="3" max="3" width="13.25390625" style="85" customWidth="1"/>
    <col min="4" max="8" width="8.75390625" style="85" customWidth="1"/>
    <col min="9" max="16384" width="9.125" style="85" customWidth="1"/>
  </cols>
  <sheetData>
    <row r="1" spans="1:7" ht="12.75">
      <c r="A1" s="435"/>
      <c r="B1" s="436" t="s">
        <v>175</v>
      </c>
      <c r="C1" s="182" t="str">
        <f>'Kadar.ode. ТАB 1'!C1</f>
        <v>Институт за ментално здравље</v>
      </c>
      <c r="D1" s="184"/>
      <c r="E1" s="438"/>
      <c r="F1" s="438"/>
      <c r="G1" s="439"/>
    </row>
    <row r="2" spans="1:7" ht="12.75">
      <c r="A2" s="435"/>
      <c r="B2" s="436" t="s">
        <v>176</v>
      </c>
      <c r="C2" s="182">
        <f>'Kadar.ode. ТАB 1'!C2</f>
        <v>7041357</v>
      </c>
      <c r="D2" s="184"/>
      <c r="E2" s="438"/>
      <c r="F2" s="438"/>
      <c r="G2" s="439"/>
    </row>
    <row r="3" spans="1:7" ht="12.75">
      <c r="A3" s="435"/>
      <c r="B3" s="436"/>
      <c r="C3" s="398" t="s">
        <v>1007</v>
      </c>
      <c r="D3" s="184"/>
      <c r="E3" s="438"/>
      <c r="F3" s="438"/>
      <c r="G3" s="439"/>
    </row>
    <row r="4" spans="1:7" ht="14.25">
      <c r="A4" s="435"/>
      <c r="B4" s="436" t="s">
        <v>790</v>
      </c>
      <c r="C4" s="440" t="s">
        <v>219</v>
      </c>
      <c r="D4" s="441"/>
      <c r="E4" s="441"/>
      <c r="F4" s="441"/>
      <c r="G4" s="442"/>
    </row>
    <row r="5" spans="1:7" ht="14.25">
      <c r="A5" s="435"/>
      <c r="B5" s="436" t="s">
        <v>217</v>
      </c>
      <c r="C5" s="440"/>
      <c r="D5" s="441"/>
      <c r="E5" s="441"/>
      <c r="F5" s="441"/>
      <c r="G5" s="442"/>
    </row>
    <row r="6" ht="12.75"/>
    <row r="7" spans="1:8" ht="21.75" customHeight="1">
      <c r="A7" s="728" t="s">
        <v>57</v>
      </c>
      <c r="B7" s="728" t="s">
        <v>220</v>
      </c>
      <c r="C7" s="739" t="s">
        <v>226</v>
      </c>
      <c r="D7" s="740"/>
      <c r="E7" s="739" t="s">
        <v>227</v>
      </c>
      <c r="F7" s="740"/>
      <c r="G7" s="725" t="s">
        <v>93</v>
      </c>
      <c r="H7" s="725"/>
    </row>
    <row r="8" spans="1:8" ht="46.5" customHeight="1" thickBot="1">
      <c r="A8" s="729"/>
      <c r="B8" s="729"/>
      <c r="C8" s="566" t="s">
        <v>979</v>
      </c>
      <c r="D8" s="565" t="s">
        <v>1009</v>
      </c>
      <c r="E8" s="566" t="s">
        <v>979</v>
      </c>
      <c r="F8" s="565" t="s">
        <v>1009</v>
      </c>
      <c r="G8" s="566" t="s">
        <v>979</v>
      </c>
      <c r="H8" s="565" t="s">
        <v>1009</v>
      </c>
    </row>
    <row r="9" spans="1:8" ht="28.5" customHeight="1" thickTop="1">
      <c r="A9" s="357" t="s">
        <v>565</v>
      </c>
      <c r="B9" s="358"/>
      <c r="C9" s="358"/>
      <c r="D9" s="358"/>
      <c r="E9" s="359"/>
      <c r="F9" s="109"/>
      <c r="G9" s="110"/>
      <c r="H9" s="109"/>
    </row>
    <row r="10" spans="1:9" ht="26.25" customHeight="1">
      <c r="A10" s="443" t="s">
        <v>562</v>
      </c>
      <c r="B10" s="444" t="s">
        <v>791</v>
      </c>
      <c r="C10" s="109">
        <v>4067</v>
      </c>
      <c r="D10" s="109">
        <v>1700</v>
      </c>
      <c r="E10" s="109">
        <v>0</v>
      </c>
      <c r="F10" s="109">
        <v>0</v>
      </c>
      <c r="G10" s="109">
        <f aca="true" t="shared" si="0" ref="G10:H16">C10+E10</f>
        <v>4067</v>
      </c>
      <c r="H10" s="110">
        <f t="shared" si="0"/>
        <v>1700</v>
      </c>
      <c r="I10" s="431">
        <f aca="true" t="shared" si="1" ref="I10:I17">H10/G10</f>
        <v>0.4179985247110893</v>
      </c>
    </row>
    <row r="11" spans="1:9" ht="27" customHeight="1">
      <c r="A11" s="445" t="s">
        <v>563</v>
      </c>
      <c r="B11" s="446" t="s">
        <v>792</v>
      </c>
      <c r="C11" s="109">
        <v>135</v>
      </c>
      <c r="D11" s="109">
        <v>62</v>
      </c>
      <c r="E11" s="109">
        <v>0</v>
      </c>
      <c r="F11" s="109">
        <v>0</v>
      </c>
      <c r="G11" s="109">
        <f t="shared" si="0"/>
        <v>135</v>
      </c>
      <c r="H11" s="110">
        <f t="shared" si="0"/>
        <v>62</v>
      </c>
      <c r="I11" s="431">
        <f t="shared" si="1"/>
        <v>0.45925925925925926</v>
      </c>
    </row>
    <row r="12" spans="1:9" ht="26.25" customHeight="1">
      <c r="A12" s="445" t="s">
        <v>564</v>
      </c>
      <c r="B12" s="446" t="s">
        <v>793</v>
      </c>
      <c r="C12" s="109">
        <v>1260</v>
      </c>
      <c r="D12" s="109">
        <v>776</v>
      </c>
      <c r="E12" s="109">
        <v>0</v>
      </c>
      <c r="F12" s="109">
        <v>0</v>
      </c>
      <c r="G12" s="109">
        <f t="shared" si="0"/>
        <v>1260</v>
      </c>
      <c r="H12" s="110">
        <f t="shared" si="0"/>
        <v>776</v>
      </c>
      <c r="I12" s="431">
        <f t="shared" si="1"/>
        <v>0.6158730158730159</v>
      </c>
    </row>
    <row r="13" spans="1:9" ht="25.5" customHeight="1">
      <c r="A13" s="447" t="s">
        <v>794</v>
      </c>
      <c r="B13" s="446" t="s">
        <v>795</v>
      </c>
      <c r="C13" s="109">
        <v>19464</v>
      </c>
      <c r="D13" s="109">
        <v>3851</v>
      </c>
      <c r="E13" s="109">
        <v>0</v>
      </c>
      <c r="F13" s="109">
        <v>0</v>
      </c>
      <c r="G13" s="109">
        <f t="shared" si="0"/>
        <v>19464</v>
      </c>
      <c r="H13" s="110">
        <f t="shared" si="0"/>
        <v>3851</v>
      </c>
      <c r="I13" s="431">
        <f t="shared" si="1"/>
        <v>0.197852445540485</v>
      </c>
    </row>
    <row r="14" spans="1:9" ht="26.25" customHeight="1">
      <c r="A14" s="445" t="s">
        <v>796</v>
      </c>
      <c r="B14" s="446" t="s">
        <v>797</v>
      </c>
      <c r="C14" s="109">
        <v>931</v>
      </c>
      <c r="D14" s="109">
        <v>186</v>
      </c>
      <c r="E14" s="109">
        <v>0</v>
      </c>
      <c r="F14" s="109">
        <v>0</v>
      </c>
      <c r="G14" s="109">
        <f t="shared" si="0"/>
        <v>931</v>
      </c>
      <c r="H14" s="110">
        <f t="shared" si="0"/>
        <v>186</v>
      </c>
      <c r="I14" s="431">
        <f t="shared" si="1"/>
        <v>0.19978517722878625</v>
      </c>
    </row>
    <row r="15" spans="1:9" ht="29.25" customHeight="1">
      <c r="A15" s="445" t="s">
        <v>798</v>
      </c>
      <c r="B15" s="446" t="s">
        <v>799</v>
      </c>
      <c r="C15" s="109">
        <v>6383</v>
      </c>
      <c r="D15" s="109">
        <v>1844</v>
      </c>
      <c r="E15" s="109">
        <v>0</v>
      </c>
      <c r="F15" s="109">
        <v>0</v>
      </c>
      <c r="G15" s="109">
        <f t="shared" si="0"/>
        <v>6383</v>
      </c>
      <c r="H15" s="110">
        <f t="shared" si="0"/>
        <v>1844</v>
      </c>
      <c r="I15" s="431">
        <f t="shared" si="1"/>
        <v>0.28889237035876547</v>
      </c>
    </row>
    <row r="16" spans="1:9" ht="21.75" customHeight="1">
      <c r="A16" s="445" t="s">
        <v>800</v>
      </c>
      <c r="B16" s="448" t="s">
        <v>801</v>
      </c>
      <c r="C16" s="109">
        <v>1847</v>
      </c>
      <c r="D16" s="109">
        <v>459</v>
      </c>
      <c r="E16" s="109">
        <v>0</v>
      </c>
      <c r="F16" s="109">
        <v>0</v>
      </c>
      <c r="G16" s="109">
        <f t="shared" si="0"/>
        <v>1847</v>
      </c>
      <c r="H16" s="110">
        <f t="shared" si="0"/>
        <v>459</v>
      </c>
      <c r="I16" s="431">
        <f t="shared" si="1"/>
        <v>0.24851109907958852</v>
      </c>
    </row>
    <row r="17" spans="1:9" ht="10.5" customHeight="1">
      <c r="A17" s="154"/>
      <c r="B17" s="360" t="s">
        <v>567</v>
      </c>
      <c r="C17" s="361">
        <f aca="true" t="shared" si="2" ref="C17:H17">SUM(C10:C16)</f>
        <v>34087</v>
      </c>
      <c r="D17" s="361">
        <f t="shared" si="2"/>
        <v>8878</v>
      </c>
      <c r="E17" s="361">
        <f t="shared" si="2"/>
        <v>0</v>
      </c>
      <c r="F17" s="361">
        <f t="shared" si="2"/>
        <v>0</v>
      </c>
      <c r="G17" s="361">
        <f t="shared" si="2"/>
        <v>34087</v>
      </c>
      <c r="H17" s="361">
        <f t="shared" si="2"/>
        <v>8878</v>
      </c>
      <c r="I17" s="431">
        <f t="shared" si="1"/>
        <v>0.26045119840408365</v>
      </c>
    </row>
    <row r="18" spans="1:9" ht="28.5" customHeight="1" thickBot="1">
      <c r="A18" s="154"/>
      <c r="B18" s="108"/>
      <c r="C18" s="109"/>
      <c r="D18" s="109"/>
      <c r="E18" s="109"/>
      <c r="F18" s="109"/>
      <c r="G18" s="110"/>
      <c r="H18" s="109"/>
      <c r="I18" s="431"/>
    </row>
    <row r="19" spans="1:9" ht="29.25" customHeight="1" thickTop="1">
      <c r="A19" s="357" t="s">
        <v>566</v>
      </c>
      <c r="B19" s="358"/>
      <c r="C19" s="358"/>
      <c r="D19" s="358"/>
      <c r="E19" s="359"/>
      <c r="F19" s="109"/>
      <c r="G19" s="110"/>
      <c r="H19" s="109"/>
      <c r="I19" s="431" t="e">
        <f>H19/G19</f>
        <v>#DIV/0!</v>
      </c>
    </row>
    <row r="20" spans="1:9" ht="24.75" customHeight="1">
      <c r="A20" s="443" t="s">
        <v>562</v>
      </c>
      <c r="B20" s="444" t="s">
        <v>791</v>
      </c>
      <c r="C20" s="109">
        <v>2424</v>
      </c>
      <c r="D20" s="109">
        <v>820</v>
      </c>
      <c r="E20" s="109">
        <v>0</v>
      </c>
      <c r="F20" s="109">
        <v>0</v>
      </c>
      <c r="G20" s="110">
        <f aca="true" t="shared" si="3" ref="G20:H26">C20+E20</f>
        <v>2424</v>
      </c>
      <c r="H20" s="109">
        <f t="shared" si="3"/>
        <v>820</v>
      </c>
      <c r="I20" s="431"/>
    </row>
    <row r="21" spans="1:9" ht="30" customHeight="1">
      <c r="A21" s="449" t="s">
        <v>563</v>
      </c>
      <c r="B21" s="446" t="s">
        <v>792</v>
      </c>
      <c r="C21" s="109">
        <v>219</v>
      </c>
      <c r="D21" s="109">
        <v>138</v>
      </c>
      <c r="E21" s="109">
        <v>0</v>
      </c>
      <c r="F21" s="109">
        <v>0</v>
      </c>
      <c r="G21" s="110">
        <f t="shared" si="3"/>
        <v>219</v>
      </c>
      <c r="H21" s="109">
        <f t="shared" si="3"/>
        <v>138</v>
      </c>
      <c r="I21" s="431">
        <f aca="true" t="shared" si="4" ref="I21:I28">H21/G21</f>
        <v>0.6301369863013698</v>
      </c>
    </row>
    <row r="22" spans="1:9" ht="20.25" customHeight="1">
      <c r="A22" s="449" t="s">
        <v>564</v>
      </c>
      <c r="B22" s="446" t="s">
        <v>793</v>
      </c>
      <c r="C22" s="109">
        <v>605</v>
      </c>
      <c r="D22" s="109">
        <v>339</v>
      </c>
      <c r="E22" s="109">
        <v>0</v>
      </c>
      <c r="F22" s="109">
        <v>0</v>
      </c>
      <c r="G22" s="110">
        <f t="shared" si="3"/>
        <v>605</v>
      </c>
      <c r="H22" s="109">
        <f t="shared" si="3"/>
        <v>339</v>
      </c>
      <c r="I22" s="431">
        <f t="shared" si="4"/>
        <v>0.5603305785123966</v>
      </c>
    </row>
    <row r="23" spans="1:9" ht="10.5" customHeight="1">
      <c r="A23" s="447" t="s">
        <v>794</v>
      </c>
      <c r="B23" s="446" t="s">
        <v>795</v>
      </c>
      <c r="C23" s="109">
        <v>6712</v>
      </c>
      <c r="D23" s="109">
        <v>1735</v>
      </c>
      <c r="E23" s="109">
        <v>0</v>
      </c>
      <c r="F23" s="109">
        <v>0</v>
      </c>
      <c r="G23" s="110">
        <f t="shared" si="3"/>
        <v>6712</v>
      </c>
      <c r="H23" s="109">
        <f t="shared" si="3"/>
        <v>1735</v>
      </c>
      <c r="I23" s="431">
        <f t="shared" si="4"/>
        <v>0.258492252681764</v>
      </c>
    </row>
    <row r="24" spans="1:9" ht="33.75" customHeight="1">
      <c r="A24" s="445" t="s">
        <v>796</v>
      </c>
      <c r="B24" s="446" t="s">
        <v>797</v>
      </c>
      <c r="C24" s="109">
        <v>516</v>
      </c>
      <c r="D24" s="109">
        <v>46</v>
      </c>
      <c r="E24" s="109">
        <v>0</v>
      </c>
      <c r="F24" s="109">
        <v>0</v>
      </c>
      <c r="G24" s="110">
        <f t="shared" si="3"/>
        <v>516</v>
      </c>
      <c r="H24" s="109">
        <f t="shared" si="3"/>
        <v>46</v>
      </c>
      <c r="I24" s="431">
        <f t="shared" si="4"/>
        <v>0.08914728682170543</v>
      </c>
    </row>
    <row r="25" spans="1:9" ht="27" customHeight="1">
      <c r="A25" s="445" t="s">
        <v>798</v>
      </c>
      <c r="B25" s="446" t="s">
        <v>799</v>
      </c>
      <c r="C25" s="109">
        <v>2036</v>
      </c>
      <c r="D25" s="109">
        <v>232</v>
      </c>
      <c r="E25" s="109">
        <v>0</v>
      </c>
      <c r="F25" s="109">
        <v>0</v>
      </c>
      <c r="G25" s="110">
        <f t="shared" si="3"/>
        <v>2036</v>
      </c>
      <c r="H25" s="109">
        <f t="shared" si="3"/>
        <v>232</v>
      </c>
      <c r="I25" s="431">
        <f t="shared" si="4"/>
        <v>0.11394891944990176</v>
      </c>
    </row>
    <row r="26" spans="1:9" ht="30.75" customHeight="1">
      <c r="A26" s="445" t="s">
        <v>800</v>
      </c>
      <c r="B26" s="448" t="s">
        <v>801</v>
      </c>
      <c r="C26" s="109">
        <v>486</v>
      </c>
      <c r="D26" s="109">
        <v>114</v>
      </c>
      <c r="E26" s="109">
        <v>0</v>
      </c>
      <c r="F26" s="109">
        <v>0</v>
      </c>
      <c r="G26" s="110">
        <f t="shared" si="3"/>
        <v>486</v>
      </c>
      <c r="H26" s="109">
        <f t="shared" si="3"/>
        <v>114</v>
      </c>
      <c r="I26" s="431">
        <f t="shared" si="4"/>
        <v>0.2345679012345679</v>
      </c>
    </row>
    <row r="27" spans="1:9" ht="27.75" customHeight="1">
      <c r="A27" s="154"/>
      <c r="B27" s="360" t="s">
        <v>568</v>
      </c>
      <c r="C27" s="361">
        <f aca="true" t="shared" si="5" ref="C27:H27">SUM(C20:C26)</f>
        <v>12998</v>
      </c>
      <c r="D27" s="361">
        <f t="shared" si="5"/>
        <v>3424</v>
      </c>
      <c r="E27" s="361">
        <f t="shared" si="5"/>
        <v>0</v>
      </c>
      <c r="F27" s="361">
        <f t="shared" si="5"/>
        <v>0</v>
      </c>
      <c r="G27" s="361">
        <f t="shared" si="5"/>
        <v>12998</v>
      </c>
      <c r="H27" s="361">
        <f t="shared" si="5"/>
        <v>3424</v>
      </c>
      <c r="I27" s="431">
        <f t="shared" si="4"/>
        <v>0.2634251423295892</v>
      </c>
    </row>
    <row r="28" spans="1:9" ht="24.75" customHeight="1">
      <c r="A28" s="154"/>
      <c r="B28" s="108"/>
      <c r="C28" s="109"/>
      <c r="D28" s="109"/>
      <c r="E28" s="109"/>
      <c r="F28" s="109"/>
      <c r="G28" s="110">
        <f>C28+E28</f>
        <v>0</v>
      </c>
      <c r="H28" s="109">
        <f>D28+F28</f>
        <v>0</v>
      </c>
      <c r="I28" s="431" t="e">
        <f t="shared" si="4"/>
        <v>#DIV/0!</v>
      </c>
    </row>
    <row r="29" spans="1:9" ht="10.5" customHeight="1">
      <c r="A29" s="736" t="s">
        <v>569</v>
      </c>
      <c r="B29" s="737"/>
      <c r="C29" s="737"/>
      <c r="D29" s="737"/>
      <c r="E29" s="737"/>
      <c r="F29" s="737"/>
      <c r="G29" s="737"/>
      <c r="H29" s="738"/>
      <c r="I29" s="431"/>
    </row>
    <row r="30" spans="1:9" ht="33.75" customHeight="1">
      <c r="A30" s="443" t="s">
        <v>562</v>
      </c>
      <c r="B30" s="446" t="s">
        <v>791</v>
      </c>
      <c r="C30" s="109">
        <v>1014</v>
      </c>
      <c r="D30" s="109">
        <v>113</v>
      </c>
      <c r="E30" s="109">
        <v>253</v>
      </c>
      <c r="F30" s="109">
        <v>1</v>
      </c>
      <c r="G30" s="110">
        <f aca="true" t="shared" si="6" ref="G30:H40">C30+E30</f>
        <v>1267</v>
      </c>
      <c r="H30" s="109">
        <f t="shared" si="6"/>
        <v>114</v>
      </c>
      <c r="I30" s="431"/>
    </row>
    <row r="31" spans="1:9" ht="38.25" customHeight="1">
      <c r="A31" s="449" t="s">
        <v>563</v>
      </c>
      <c r="B31" s="446" t="s">
        <v>792</v>
      </c>
      <c r="C31" s="109">
        <v>0</v>
      </c>
      <c r="D31" s="109">
        <v>0</v>
      </c>
      <c r="E31" s="109">
        <v>1</v>
      </c>
      <c r="F31" s="109">
        <v>0</v>
      </c>
      <c r="G31" s="110">
        <f t="shared" si="6"/>
        <v>1</v>
      </c>
      <c r="H31" s="109">
        <f t="shared" si="6"/>
        <v>0</v>
      </c>
      <c r="I31" s="431">
        <f>H31/G31</f>
        <v>0</v>
      </c>
    </row>
    <row r="32" spans="1:9" ht="30" customHeight="1">
      <c r="A32" s="449" t="s">
        <v>564</v>
      </c>
      <c r="B32" s="446" t="s">
        <v>793</v>
      </c>
      <c r="C32" s="109">
        <v>152</v>
      </c>
      <c r="D32" s="109">
        <v>3</v>
      </c>
      <c r="E32" s="109">
        <v>142</v>
      </c>
      <c r="F32" s="109">
        <v>0</v>
      </c>
      <c r="G32" s="110">
        <f t="shared" si="6"/>
        <v>294</v>
      </c>
      <c r="H32" s="109">
        <f t="shared" si="6"/>
        <v>3</v>
      </c>
      <c r="I32" s="431"/>
    </row>
    <row r="33" spans="1:9" ht="33.75" customHeight="1">
      <c r="A33" s="447" t="s">
        <v>794</v>
      </c>
      <c r="B33" s="446" t="s">
        <v>795</v>
      </c>
      <c r="C33" s="109">
        <v>649</v>
      </c>
      <c r="D33" s="109">
        <v>50</v>
      </c>
      <c r="E33" s="109">
        <v>1</v>
      </c>
      <c r="F33" s="109">
        <v>1</v>
      </c>
      <c r="G33" s="110">
        <f t="shared" si="6"/>
        <v>650</v>
      </c>
      <c r="H33" s="109">
        <f t="shared" si="6"/>
        <v>51</v>
      </c>
      <c r="I33" s="431"/>
    </row>
    <row r="34" spans="1:9" ht="21.75" customHeight="1">
      <c r="A34" s="445" t="s">
        <v>796</v>
      </c>
      <c r="B34" s="446" t="s">
        <v>797</v>
      </c>
      <c r="C34" s="109">
        <v>0</v>
      </c>
      <c r="D34" s="109">
        <v>0</v>
      </c>
      <c r="E34" s="109">
        <v>1</v>
      </c>
      <c r="F34" s="109">
        <v>0</v>
      </c>
      <c r="G34" s="110">
        <f t="shared" si="6"/>
        <v>1</v>
      </c>
      <c r="H34" s="109">
        <f t="shared" si="6"/>
        <v>0</v>
      </c>
      <c r="I34" s="431">
        <f>H34/G34</f>
        <v>0</v>
      </c>
    </row>
    <row r="35" spans="1:9" ht="10.5" customHeight="1">
      <c r="A35" s="445" t="s">
        <v>798</v>
      </c>
      <c r="B35" s="446" t="s">
        <v>799</v>
      </c>
      <c r="C35" s="109">
        <v>35</v>
      </c>
      <c r="D35" s="109"/>
      <c r="E35" s="109">
        <v>1</v>
      </c>
      <c r="F35" s="109"/>
      <c r="G35" s="110">
        <f t="shared" si="6"/>
        <v>36</v>
      </c>
      <c r="H35" s="109">
        <f t="shared" si="6"/>
        <v>0</v>
      </c>
      <c r="I35" s="431"/>
    </row>
    <row r="36" spans="1:9" ht="10.5" customHeight="1">
      <c r="A36" s="445" t="s">
        <v>980</v>
      </c>
      <c r="B36" s="446" t="s">
        <v>982</v>
      </c>
      <c r="C36" s="109">
        <v>1362</v>
      </c>
      <c r="D36" s="109">
        <v>794</v>
      </c>
      <c r="E36" s="109">
        <v>0</v>
      </c>
      <c r="F36" s="109">
        <v>5</v>
      </c>
      <c r="G36" s="110">
        <f t="shared" si="6"/>
        <v>1362</v>
      </c>
      <c r="H36" s="109">
        <f t="shared" si="6"/>
        <v>799</v>
      </c>
      <c r="I36" s="431"/>
    </row>
    <row r="37" spans="1:9" ht="10.5" customHeight="1">
      <c r="A37" s="445" t="s">
        <v>981</v>
      </c>
      <c r="B37" s="446" t="s">
        <v>983</v>
      </c>
      <c r="C37" s="109">
        <v>1094</v>
      </c>
      <c r="D37" s="109">
        <v>437</v>
      </c>
      <c r="E37" s="109">
        <v>0</v>
      </c>
      <c r="F37" s="109">
        <v>2</v>
      </c>
      <c r="G37" s="110">
        <f t="shared" si="6"/>
        <v>1094</v>
      </c>
      <c r="H37" s="109">
        <f t="shared" si="6"/>
        <v>439</v>
      </c>
      <c r="I37" s="431"/>
    </row>
    <row r="38" spans="1:9" s="105" customFormat="1" ht="10.5" customHeight="1">
      <c r="A38" s="450" t="s">
        <v>802</v>
      </c>
      <c r="B38" s="446" t="s">
        <v>803</v>
      </c>
      <c r="C38" s="109">
        <v>750</v>
      </c>
      <c r="D38" s="109">
        <v>262</v>
      </c>
      <c r="E38" s="109">
        <v>1</v>
      </c>
      <c r="F38" s="109">
        <v>1</v>
      </c>
      <c r="G38" s="110">
        <f t="shared" si="6"/>
        <v>751</v>
      </c>
      <c r="H38" s="109">
        <f t="shared" si="6"/>
        <v>263</v>
      </c>
      <c r="I38" s="431"/>
    </row>
    <row r="39" spans="1:9" s="105" customFormat="1" ht="30.75" customHeight="1">
      <c r="A39" s="449" t="s">
        <v>804</v>
      </c>
      <c r="B39" s="446" t="s">
        <v>805</v>
      </c>
      <c r="C39" s="109">
        <v>640</v>
      </c>
      <c r="D39" s="109">
        <v>116</v>
      </c>
      <c r="E39" s="109">
        <v>1</v>
      </c>
      <c r="F39" s="109">
        <v>1</v>
      </c>
      <c r="G39" s="110">
        <f t="shared" si="6"/>
        <v>641</v>
      </c>
      <c r="H39" s="109">
        <f t="shared" si="6"/>
        <v>117</v>
      </c>
      <c r="I39" s="432">
        <f>H39/G39</f>
        <v>0.18252730109204368</v>
      </c>
    </row>
    <row r="40" spans="1:9" ht="27.75">
      <c r="A40" s="449" t="s">
        <v>800</v>
      </c>
      <c r="B40" s="451" t="s">
        <v>801</v>
      </c>
      <c r="C40" s="109">
        <v>1</v>
      </c>
      <c r="D40" s="109"/>
      <c r="E40" s="109">
        <v>1</v>
      </c>
      <c r="F40" s="109"/>
      <c r="G40" s="110">
        <f t="shared" si="6"/>
        <v>2</v>
      </c>
      <c r="H40" s="109">
        <f t="shared" si="6"/>
        <v>0</v>
      </c>
      <c r="I40" s="432">
        <f aca="true" t="shared" si="7" ref="I40:I52">H40/G40</f>
        <v>0</v>
      </c>
    </row>
    <row r="41" spans="1:9" ht="10.5" customHeight="1">
      <c r="A41" s="154"/>
      <c r="B41" s="360" t="s">
        <v>570</v>
      </c>
      <c r="C41" s="361">
        <f aca="true" t="shared" si="8" ref="C41:H41">SUM(C30:C40)</f>
        <v>5697</v>
      </c>
      <c r="D41" s="361">
        <f t="shared" si="8"/>
        <v>1775</v>
      </c>
      <c r="E41" s="361">
        <f t="shared" si="8"/>
        <v>402</v>
      </c>
      <c r="F41" s="361">
        <f t="shared" si="8"/>
        <v>11</v>
      </c>
      <c r="G41" s="361">
        <f t="shared" si="8"/>
        <v>6099</v>
      </c>
      <c r="H41" s="361">
        <f t="shared" si="8"/>
        <v>1786</v>
      </c>
      <c r="I41" s="432">
        <f t="shared" si="7"/>
        <v>0.29283489096573206</v>
      </c>
    </row>
    <row r="42" spans="1:9" ht="10.5" customHeight="1">
      <c r="A42" s="154"/>
      <c r="B42" s="108"/>
      <c r="C42" s="109"/>
      <c r="D42" s="109"/>
      <c r="E42" s="109"/>
      <c r="F42" s="109"/>
      <c r="G42" s="110">
        <f>C42+E42</f>
        <v>0</v>
      </c>
      <c r="H42" s="109">
        <f>D42+F42</f>
        <v>0</v>
      </c>
      <c r="I42" s="432" t="e">
        <f t="shared" si="7"/>
        <v>#DIV/0!</v>
      </c>
    </row>
    <row r="43" spans="1:9" ht="10.5" customHeight="1">
      <c r="A43" s="736" t="s">
        <v>571</v>
      </c>
      <c r="B43" s="737"/>
      <c r="C43" s="737"/>
      <c r="D43" s="737"/>
      <c r="E43" s="737"/>
      <c r="F43" s="737"/>
      <c r="G43" s="737"/>
      <c r="H43" s="738"/>
      <c r="I43" s="432" t="e">
        <f t="shared" si="7"/>
        <v>#DIV/0!</v>
      </c>
    </row>
    <row r="44" spans="1:9" ht="10.5" customHeight="1">
      <c r="A44" s="443" t="s">
        <v>562</v>
      </c>
      <c r="B44" s="446" t="s">
        <v>791</v>
      </c>
      <c r="C44" s="109">
        <v>1264</v>
      </c>
      <c r="D44" s="109">
        <v>112</v>
      </c>
      <c r="E44" s="109">
        <v>29</v>
      </c>
      <c r="F44" s="109">
        <v>10</v>
      </c>
      <c r="G44" s="110">
        <f aca="true" t="shared" si="9" ref="G44:H49">C44+E44</f>
        <v>1293</v>
      </c>
      <c r="H44" s="109">
        <f t="shared" si="9"/>
        <v>122</v>
      </c>
      <c r="I44" s="432">
        <f t="shared" si="7"/>
        <v>0.09435421500386698</v>
      </c>
    </row>
    <row r="45" spans="1:9" ht="10.5" customHeight="1">
      <c r="A45" s="449" t="s">
        <v>563</v>
      </c>
      <c r="B45" s="446" t="s">
        <v>792</v>
      </c>
      <c r="C45" s="109">
        <v>1</v>
      </c>
      <c r="D45" s="109">
        <v>0</v>
      </c>
      <c r="E45" s="109">
        <v>1</v>
      </c>
      <c r="F45" s="109">
        <v>0</v>
      </c>
      <c r="G45" s="110">
        <f t="shared" si="9"/>
        <v>2</v>
      </c>
      <c r="H45" s="109">
        <f t="shared" si="9"/>
        <v>0</v>
      </c>
      <c r="I45" s="432">
        <f t="shared" si="7"/>
        <v>0</v>
      </c>
    </row>
    <row r="46" spans="1:9" ht="10.5" customHeight="1">
      <c r="A46" s="449" t="s">
        <v>564</v>
      </c>
      <c r="B46" s="446" t="s">
        <v>793</v>
      </c>
      <c r="C46" s="109">
        <v>1</v>
      </c>
      <c r="D46" s="109">
        <v>0</v>
      </c>
      <c r="E46" s="109">
        <v>1</v>
      </c>
      <c r="F46" s="109">
        <v>0</v>
      </c>
      <c r="G46" s="110">
        <f t="shared" si="9"/>
        <v>2</v>
      </c>
      <c r="H46" s="109">
        <f t="shared" si="9"/>
        <v>0</v>
      </c>
      <c r="I46" s="432">
        <f t="shared" si="7"/>
        <v>0</v>
      </c>
    </row>
    <row r="47" spans="1:9" ht="10.5" customHeight="1">
      <c r="A47" s="447" t="s">
        <v>794</v>
      </c>
      <c r="B47" s="446" t="s">
        <v>795</v>
      </c>
      <c r="C47" s="109">
        <v>250</v>
      </c>
      <c r="D47" s="109">
        <v>95</v>
      </c>
      <c r="E47" s="109">
        <v>1</v>
      </c>
      <c r="F47" s="109">
        <v>0</v>
      </c>
      <c r="G47" s="110">
        <f t="shared" si="9"/>
        <v>251</v>
      </c>
      <c r="H47" s="109">
        <f t="shared" si="9"/>
        <v>95</v>
      </c>
      <c r="I47" s="432">
        <f t="shared" si="7"/>
        <v>0.3784860557768924</v>
      </c>
    </row>
    <row r="48" spans="1:9" ht="10.5" customHeight="1">
      <c r="A48" s="445" t="s">
        <v>796</v>
      </c>
      <c r="B48" s="446" t="s">
        <v>797</v>
      </c>
      <c r="C48" s="109">
        <v>1</v>
      </c>
      <c r="D48" s="109">
        <v>0</v>
      </c>
      <c r="E48" s="109">
        <v>1</v>
      </c>
      <c r="F48" s="109">
        <v>0</v>
      </c>
      <c r="G48" s="110">
        <f t="shared" si="9"/>
        <v>2</v>
      </c>
      <c r="H48" s="109">
        <f t="shared" si="9"/>
        <v>0</v>
      </c>
      <c r="I48" s="432">
        <f t="shared" si="7"/>
        <v>0</v>
      </c>
    </row>
    <row r="49" spans="1:9" ht="10.5" customHeight="1">
      <c r="A49" s="445" t="s">
        <v>798</v>
      </c>
      <c r="B49" s="446" t="s">
        <v>799</v>
      </c>
      <c r="C49" s="109">
        <v>1</v>
      </c>
      <c r="D49" s="109">
        <v>0</v>
      </c>
      <c r="E49" s="109">
        <v>1</v>
      </c>
      <c r="F49" s="109">
        <v>0</v>
      </c>
      <c r="G49" s="110">
        <f t="shared" si="9"/>
        <v>2</v>
      </c>
      <c r="H49" s="109">
        <f t="shared" si="9"/>
        <v>0</v>
      </c>
      <c r="I49" s="432">
        <f t="shared" si="7"/>
        <v>0</v>
      </c>
    </row>
    <row r="50" spans="1:9" ht="10.5" customHeight="1">
      <c r="A50" s="154"/>
      <c r="B50" s="360" t="s">
        <v>572</v>
      </c>
      <c r="C50" s="109">
        <f aca="true" t="shared" si="10" ref="C50:H50">SUM(C44:C49)</f>
        <v>1518</v>
      </c>
      <c r="D50" s="109">
        <f t="shared" si="10"/>
        <v>207</v>
      </c>
      <c r="E50" s="109">
        <f t="shared" si="10"/>
        <v>34</v>
      </c>
      <c r="F50" s="109">
        <f t="shared" si="10"/>
        <v>10</v>
      </c>
      <c r="G50" s="109">
        <f t="shared" si="10"/>
        <v>1552</v>
      </c>
      <c r="H50" s="109">
        <f t="shared" si="10"/>
        <v>217</v>
      </c>
      <c r="I50" s="432">
        <f t="shared" si="7"/>
        <v>0.13981958762886598</v>
      </c>
    </row>
    <row r="51" spans="1:9" ht="10.5" customHeight="1">
      <c r="A51" s="154"/>
      <c r="B51" s="108"/>
      <c r="C51" s="109"/>
      <c r="D51" s="109"/>
      <c r="E51" s="109"/>
      <c r="F51" s="109"/>
      <c r="G51" s="110"/>
      <c r="H51" s="109"/>
      <c r="I51" s="432" t="e">
        <f t="shared" si="7"/>
        <v>#DIV/0!</v>
      </c>
    </row>
    <row r="52" spans="1:9" ht="10.5" customHeight="1">
      <c r="A52" s="154"/>
      <c r="B52" s="360" t="s">
        <v>573</v>
      </c>
      <c r="C52" s="361">
        <f aca="true" t="shared" si="11" ref="C52:H52">C17+C27+C41+C50</f>
        <v>54300</v>
      </c>
      <c r="D52" s="361">
        <f t="shared" si="11"/>
        <v>14284</v>
      </c>
      <c r="E52" s="361">
        <f t="shared" si="11"/>
        <v>436</v>
      </c>
      <c r="F52" s="361">
        <f t="shared" si="11"/>
        <v>21</v>
      </c>
      <c r="G52" s="361">
        <f t="shared" si="11"/>
        <v>54736</v>
      </c>
      <c r="H52" s="361">
        <f t="shared" si="11"/>
        <v>14305</v>
      </c>
      <c r="I52" s="432">
        <f t="shared" si="7"/>
        <v>0.2613453668517977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</sheetData>
  <sheetProtection/>
  <mergeCells count="7">
    <mergeCell ref="A29:H29"/>
    <mergeCell ref="A43:H43"/>
    <mergeCell ref="A7:A8"/>
    <mergeCell ref="B7:B8"/>
    <mergeCell ref="C7:D7"/>
    <mergeCell ref="E7:F7"/>
    <mergeCell ref="G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25390625" style="291" customWidth="1"/>
    <col min="2" max="2" width="7.00390625" style="291" customWidth="1"/>
    <col min="3" max="3" width="24.625" style="291" customWidth="1"/>
    <col min="4" max="4" width="9.75390625" style="291" customWidth="1"/>
    <col min="5" max="5" width="7.875" style="291" customWidth="1"/>
    <col min="6" max="6" width="10.75390625" style="291" customWidth="1"/>
    <col min="7" max="7" width="9.625" style="291" customWidth="1"/>
    <col min="8" max="8" width="10.625" style="291" customWidth="1"/>
    <col min="9" max="10" width="9.875" style="291" customWidth="1"/>
    <col min="11" max="11" width="10.125" style="291" customWidth="1"/>
    <col min="12" max="12" width="9.375" style="291" customWidth="1"/>
    <col min="13" max="13" width="10.25390625" style="291" customWidth="1"/>
    <col min="14" max="15" width="9.875" style="291" customWidth="1"/>
    <col min="16" max="16" width="5.75390625" style="291" customWidth="1"/>
    <col min="17" max="18" width="9.875" style="291" customWidth="1"/>
    <col min="19" max="19" width="5.75390625" style="291" customWidth="1"/>
    <col min="20" max="16384" width="9.125" style="291" customWidth="1"/>
  </cols>
  <sheetData>
    <row r="1" spans="1:8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  <c r="H1" s="88"/>
    </row>
    <row r="2" spans="1:8" ht="12.75">
      <c r="A2" s="188"/>
      <c r="B2" s="189" t="s">
        <v>176</v>
      </c>
      <c r="C2" s="182">
        <f>'Kadar.ode. ТАB 1'!C2</f>
        <v>7041357</v>
      </c>
      <c r="D2" s="184"/>
      <c r="E2" s="184"/>
      <c r="F2" s="184"/>
      <c r="G2" s="186"/>
      <c r="H2" s="88"/>
    </row>
    <row r="3" spans="1:8" ht="12.75">
      <c r="A3" s="188"/>
      <c r="B3" s="189" t="s">
        <v>178</v>
      </c>
      <c r="C3" s="398">
        <v>42735</v>
      </c>
      <c r="D3" s="184"/>
      <c r="E3" s="184"/>
      <c r="F3" s="184"/>
      <c r="G3" s="186"/>
      <c r="H3" s="88"/>
    </row>
    <row r="4" spans="1:8" ht="14.25">
      <c r="A4" s="188"/>
      <c r="B4" s="189" t="s">
        <v>177</v>
      </c>
      <c r="C4" s="183" t="s">
        <v>375</v>
      </c>
      <c r="D4" s="185"/>
      <c r="E4" s="185"/>
      <c r="F4" s="185"/>
      <c r="G4" s="187"/>
      <c r="H4" s="88"/>
    </row>
    <row r="5" spans="1:8" ht="14.25">
      <c r="A5" s="188"/>
      <c r="B5" s="189" t="s">
        <v>217</v>
      </c>
      <c r="C5" s="183"/>
      <c r="D5" s="185"/>
      <c r="E5" s="185"/>
      <c r="F5" s="185"/>
      <c r="G5" s="187"/>
      <c r="H5" s="88"/>
    </row>
    <row r="6" spans="1:18" ht="16.5" thickBot="1">
      <c r="A6" s="148"/>
      <c r="B6" s="148"/>
      <c r="C6" s="148"/>
      <c r="D6" s="148"/>
      <c r="E6" s="148"/>
      <c r="F6" s="148"/>
      <c r="G6" s="85"/>
      <c r="H6" s="85"/>
      <c r="R6" s="2" t="s">
        <v>365</v>
      </c>
    </row>
    <row r="7" spans="1:19" ht="49.5" customHeight="1">
      <c r="A7" s="748" t="s">
        <v>6</v>
      </c>
      <c r="B7" s="750" t="s">
        <v>344</v>
      </c>
      <c r="C7" s="752" t="s">
        <v>345</v>
      </c>
      <c r="D7" s="754" t="s">
        <v>346</v>
      </c>
      <c r="E7" s="756" t="s">
        <v>347</v>
      </c>
      <c r="F7" s="741" t="s">
        <v>348</v>
      </c>
      <c r="G7" s="741"/>
      <c r="H7" s="741" t="s">
        <v>349</v>
      </c>
      <c r="I7" s="741"/>
      <c r="J7" s="742" t="s">
        <v>350</v>
      </c>
      <c r="K7" s="743"/>
      <c r="L7" s="742" t="s">
        <v>351</v>
      </c>
      <c r="M7" s="743"/>
      <c r="N7" s="741" t="s">
        <v>352</v>
      </c>
      <c r="O7" s="741"/>
      <c r="P7" s="741"/>
      <c r="Q7" s="741" t="s">
        <v>353</v>
      </c>
      <c r="R7" s="742"/>
      <c r="S7" s="744"/>
    </row>
    <row r="8" spans="1:19" ht="49.5" customHeight="1" thickBot="1">
      <c r="A8" s="749"/>
      <c r="B8" s="751"/>
      <c r="C8" s="753"/>
      <c r="D8" s="755"/>
      <c r="E8" s="757"/>
      <c r="F8" s="292" t="s">
        <v>354</v>
      </c>
      <c r="G8" s="292" t="s">
        <v>355</v>
      </c>
      <c r="H8" s="292" t="s">
        <v>354</v>
      </c>
      <c r="I8" s="292" t="s">
        <v>355</v>
      </c>
      <c r="J8" s="292" t="s">
        <v>354</v>
      </c>
      <c r="K8" s="292" t="s">
        <v>355</v>
      </c>
      <c r="L8" s="292" t="s">
        <v>354</v>
      </c>
      <c r="M8" s="292" t="s">
        <v>355</v>
      </c>
      <c r="N8" s="292" t="s">
        <v>354</v>
      </c>
      <c r="O8" s="292" t="s">
        <v>355</v>
      </c>
      <c r="P8" s="293" t="s">
        <v>356</v>
      </c>
      <c r="Q8" s="292" t="s">
        <v>354</v>
      </c>
      <c r="R8" s="292" t="s">
        <v>355</v>
      </c>
      <c r="S8" s="294" t="s">
        <v>356</v>
      </c>
    </row>
    <row r="9" spans="1:19" s="301" customFormat="1" ht="12" customHeight="1" thickBot="1" thickTop="1">
      <c r="A9" s="295">
        <v>0</v>
      </c>
      <c r="B9" s="296">
        <v>1</v>
      </c>
      <c r="C9" s="297">
        <v>2</v>
      </c>
      <c r="D9" s="298">
        <v>3</v>
      </c>
      <c r="E9" s="297">
        <v>4</v>
      </c>
      <c r="F9" s="297">
        <v>6</v>
      </c>
      <c r="G9" s="297">
        <v>6</v>
      </c>
      <c r="H9" s="297">
        <v>7</v>
      </c>
      <c r="I9" s="297">
        <v>8</v>
      </c>
      <c r="J9" s="297">
        <v>9</v>
      </c>
      <c r="K9" s="299">
        <v>10</v>
      </c>
      <c r="L9" s="297">
        <v>11</v>
      </c>
      <c r="M9" s="299">
        <v>12</v>
      </c>
      <c r="N9" s="297">
        <v>13</v>
      </c>
      <c r="O9" s="297">
        <v>14</v>
      </c>
      <c r="P9" s="299">
        <v>15</v>
      </c>
      <c r="Q9" s="297">
        <v>16</v>
      </c>
      <c r="R9" s="298">
        <v>17</v>
      </c>
      <c r="S9" s="300">
        <v>18</v>
      </c>
    </row>
    <row r="10" spans="1:19" ht="24.75" customHeight="1" thickTop="1">
      <c r="A10" s="302">
        <v>1</v>
      </c>
      <c r="B10" s="303"/>
      <c r="C10" s="304"/>
      <c r="D10" s="305"/>
      <c r="E10" s="306"/>
      <c r="F10" s="307"/>
      <c r="G10" s="307"/>
      <c r="H10" s="307"/>
      <c r="I10" s="307"/>
      <c r="J10" s="308"/>
      <c r="K10" s="308"/>
      <c r="L10" s="308"/>
      <c r="M10" s="308"/>
      <c r="N10" s="309">
        <f aca="true" t="shared" si="0" ref="N10:O15">F10+J10</f>
        <v>0</v>
      </c>
      <c r="O10" s="309">
        <f t="shared" si="0"/>
        <v>0</v>
      </c>
      <c r="P10" s="309" t="e">
        <f aca="true" t="shared" si="1" ref="P10:P15">O10/N10*100</f>
        <v>#DIV/0!</v>
      </c>
      <c r="Q10" s="309">
        <f aca="true" t="shared" si="2" ref="Q10:R15">H10+L10</f>
        <v>0</v>
      </c>
      <c r="R10" s="309">
        <f t="shared" si="2"/>
        <v>0</v>
      </c>
      <c r="S10" s="310" t="e">
        <f aca="true" t="shared" si="3" ref="S10:S15">R10/Q10*100</f>
        <v>#DIV/0!</v>
      </c>
    </row>
    <row r="11" spans="1:19" ht="24.75" customHeight="1">
      <c r="A11" s="311">
        <v>2</v>
      </c>
      <c r="B11" s="312"/>
      <c r="C11" s="313"/>
      <c r="D11" s="328"/>
      <c r="E11" s="314"/>
      <c r="F11" s="307"/>
      <c r="G11" s="307"/>
      <c r="H11" s="307"/>
      <c r="I11" s="307"/>
      <c r="J11" s="315"/>
      <c r="K11" s="315"/>
      <c r="L11" s="315"/>
      <c r="M11" s="315"/>
      <c r="N11" s="309">
        <f t="shared" si="0"/>
        <v>0</v>
      </c>
      <c r="O11" s="309">
        <f t="shared" si="0"/>
        <v>0</v>
      </c>
      <c r="P11" s="309" t="e">
        <f t="shared" si="1"/>
        <v>#DIV/0!</v>
      </c>
      <c r="Q11" s="309">
        <f t="shared" si="2"/>
        <v>0</v>
      </c>
      <c r="R11" s="309">
        <f t="shared" si="2"/>
        <v>0</v>
      </c>
      <c r="S11" s="310" t="e">
        <f t="shared" si="3"/>
        <v>#DIV/0!</v>
      </c>
    </row>
    <row r="12" spans="1:19" ht="24.75" customHeight="1">
      <c r="A12" s="311">
        <v>3</v>
      </c>
      <c r="B12" s="312"/>
      <c r="C12" s="313"/>
      <c r="D12" s="328"/>
      <c r="E12" s="314"/>
      <c r="F12" s="314"/>
      <c r="G12" s="314"/>
      <c r="H12" s="314"/>
      <c r="I12" s="314"/>
      <c r="J12" s="315"/>
      <c r="K12" s="315"/>
      <c r="L12" s="315"/>
      <c r="M12" s="315"/>
      <c r="N12" s="309">
        <f t="shared" si="0"/>
        <v>0</v>
      </c>
      <c r="O12" s="309">
        <f t="shared" si="0"/>
        <v>0</v>
      </c>
      <c r="P12" s="309" t="e">
        <f t="shared" si="1"/>
        <v>#DIV/0!</v>
      </c>
      <c r="Q12" s="309">
        <f t="shared" si="2"/>
        <v>0</v>
      </c>
      <c r="R12" s="309">
        <f t="shared" si="2"/>
        <v>0</v>
      </c>
      <c r="S12" s="310" t="e">
        <f t="shared" si="3"/>
        <v>#DIV/0!</v>
      </c>
    </row>
    <row r="13" spans="1:19" ht="24.75" customHeight="1">
      <c r="A13" s="311">
        <v>4</v>
      </c>
      <c r="B13" s="312"/>
      <c r="C13" s="313"/>
      <c r="D13" s="328"/>
      <c r="E13" s="314"/>
      <c r="F13" s="314"/>
      <c r="G13" s="314"/>
      <c r="H13" s="314"/>
      <c r="I13" s="314"/>
      <c r="J13" s="315"/>
      <c r="K13" s="315"/>
      <c r="L13" s="315"/>
      <c r="M13" s="315"/>
      <c r="N13" s="309">
        <f t="shared" si="0"/>
        <v>0</v>
      </c>
      <c r="O13" s="309">
        <f t="shared" si="0"/>
        <v>0</v>
      </c>
      <c r="P13" s="309" t="e">
        <f t="shared" si="1"/>
        <v>#DIV/0!</v>
      </c>
      <c r="Q13" s="309">
        <f t="shared" si="2"/>
        <v>0</v>
      </c>
      <c r="R13" s="309">
        <f t="shared" si="2"/>
        <v>0</v>
      </c>
      <c r="S13" s="310" t="e">
        <f t="shared" si="3"/>
        <v>#DIV/0!</v>
      </c>
    </row>
    <row r="14" spans="1:19" ht="24.75" customHeight="1">
      <c r="A14" s="311">
        <v>5</v>
      </c>
      <c r="B14" s="312"/>
      <c r="C14" s="313"/>
      <c r="D14" s="328"/>
      <c r="E14" s="314"/>
      <c r="F14" s="314"/>
      <c r="G14" s="314"/>
      <c r="H14" s="314"/>
      <c r="I14" s="314"/>
      <c r="J14" s="315"/>
      <c r="K14" s="315"/>
      <c r="L14" s="315"/>
      <c r="M14" s="315"/>
      <c r="N14" s="309">
        <f t="shared" si="0"/>
        <v>0</v>
      </c>
      <c r="O14" s="309">
        <f t="shared" si="0"/>
        <v>0</v>
      </c>
      <c r="P14" s="309" t="e">
        <f t="shared" si="1"/>
        <v>#DIV/0!</v>
      </c>
      <c r="Q14" s="309">
        <f t="shared" si="2"/>
        <v>0</v>
      </c>
      <c r="R14" s="309">
        <f t="shared" si="2"/>
        <v>0</v>
      </c>
      <c r="S14" s="310" t="e">
        <f t="shared" si="3"/>
        <v>#DIV/0!</v>
      </c>
    </row>
    <row r="15" spans="1:19" ht="24.75" customHeight="1" thickBot="1">
      <c r="A15" s="311">
        <v>6</v>
      </c>
      <c r="B15" s="312"/>
      <c r="C15" s="313"/>
      <c r="D15" s="328"/>
      <c r="E15" s="314"/>
      <c r="F15" s="314"/>
      <c r="G15" s="314"/>
      <c r="H15" s="314"/>
      <c r="I15" s="314"/>
      <c r="J15" s="315"/>
      <c r="K15" s="315"/>
      <c r="L15" s="315"/>
      <c r="M15" s="315"/>
      <c r="N15" s="309">
        <f t="shared" si="0"/>
        <v>0</v>
      </c>
      <c r="O15" s="309">
        <f t="shared" si="0"/>
        <v>0</v>
      </c>
      <c r="P15" s="309" t="e">
        <f t="shared" si="1"/>
        <v>#DIV/0!</v>
      </c>
      <c r="Q15" s="309">
        <f t="shared" si="2"/>
        <v>0</v>
      </c>
      <c r="R15" s="309">
        <f t="shared" si="2"/>
        <v>0</v>
      </c>
      <c r="S15" s="310" t="e">
        <f t="shared" si="3"/>
        <v>#DIV/0!</v>
      </c>
    </row>
    <row r="16" spans="1:19" ht="24.75" customHeight="1" thickBot="1" thickTop="1">
      <c r="A16" s="745" t="s">
        <v>3</v>
      </c>
      <c r="B16" s="746"/>
      <c r="C16" s="747"/>
      <c r="D16" s="316">
        <f aca="true" t="shared" si="4" ref="D16:O16">SUM(D10:D15)</f>
        <v>0</v>
      </c>
      <c r="E16" s="316">
        <f t="shared" si="4"/>
        <v>0</v>
      </c>
      <c r="F16" s="316">
        <f t="shared" si="4"/>
        <v>0</v>
      </c>
      <c r="G16" s="316">
        <f t="shared" si="4"/>
        <v>0</v>
      </c>
      <c r="H16" s="316">
        <f t="shared" si="4"/>
        <v>0</v>
      </c>
      <c r="I16" s="316">
        <f t="shared" si="4"/>
        <v>0</v>
      </c>
      <c r="J16" s="316">
        <f t="shared" si="4"/>
        <v>0</v>
      </c>
      <c r="K16" s="316">
        <f t="shared" si="4"/>
        <v>0</v>
      </c>
      <c r="L16" s="316">
        <f t="shared" si="4"/>
        <v>0</v>
      </c>
      <c r="M16" s="316">
        <f t="shared" si="4"/>
        <v>0</v>
      </c>
      <c r="N16" s="316">
        <f t="shared" si="4"/>
        <v>0</v>
      </c>
      <c r="O16" s="316">
        <f t="shared" si="4"/>
        <v>0</v>
      </c>
      <c r="P16" s="316" t="e">
        <f>O16/N16*100</f>
        <v>#DIV/0!</v>
      </c>
      <c r="Q16" s="316">
        <f>SUM(Q10:Q15)</f>
        <v>0</v>
      </c>
      <c r="R16" s="316">
        <f>SUM(R10:R15)</f>
        <v>0</v>
      </c>
      <c r="S16" s="317" t="e">
        <f>R16/Q16*100</f>
        <v>#DIV/0!</v>
      </c>
    </row>
    <row r="17" spans="1:19" ht="24.75" customHeight="1">
      <c r="A17" s="318"/>
      <c r="B17" s="318"/>
      <c r="C17" s="319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</row>
    <row r="18" spans="3:19" ht="24.75" customHeight="1">
      <c r="C18" s="319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</row>
    <row r="19" spans="1:19" ht="24.75" customHeight="1">
      <c r="A19" s="319"/>
      <c r="B19" s="319"/>
      <c r="C19" s="319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</sheetData>
  <sheetProtection/>
  <mergeCells count="12">
    <mergeCell ref="A16:C16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P7"/>
    <mergeCell ref="Q7:S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5"/>
  <sheetViews>
    <sheetView zoomScaleSheetLayoutView="100" zoomScalePageLayoutView="0" workbookViewId="0" topLeftCell="A292">
      <selection activeCell="H325" sqref="G325:H325"/>
    </sheetView>
  </sheetViews>
  <sheetFormatPr defaultColWidth="9.00390625" defaultRowHeight="12.75"/>
  <cols>
    <col min="1" max="1" width="18.75390625" style="0" customWidth="1"/>
    <col min="2" max="2" width="39.875" style="0" customWidth="1"/>
    <col min="3" max="3" width="13.375" style="0" customWidth="1"/>
    <col min="4" max="4" width="8.875" style="0" customWidth="1"/>
    <col min="5" max="5" width="8.25390625" style="0" customWidth="1"/>
    <col min="6" max="6" width="12.00390625" style="0" customWidth="1"/>
    <col min="7" max="8" width="9.125" style="0" customWidth="1"/>
    <col min="9" max="9" width="12.875" style="0" customWidth="1"/>
  </cols>
  <sheetData>
    <row r="1" spans="1:9" ht="12.75">
      <c r="A1" s="435"/>
      <c r="B1" s="436" t="s">
        <v>175</v>
      </c>
      <c r="C1" s="437" t="s">
        <v>376</v>
      </c>
      <c r="D1" s="438"/>
      <c r="E1" s="438"/>
      <c r="F1" s="438"/>
      <c r="G1" s="439"/>
      <c r="H1" s="88"/>
      <c r="I1" s="452"/>
    </row>
    <row r="2" spans="1:9" ht="12.75">
      <c r="A2" s="435"/>
      <c r="B2" s="436" t="s">
        <v>176</v>
      </c>
      <c r="C2" s="182">
        <f>'Kadar.ode. ТАB 1'!C2</f>
        <v>7041357</v>
      </c>
      <c r="D2" s="438"/>
      <c r="E2" s="438"/>
      <c r="F2" s="438"/>
      <c r="G2" s="439"/>
      <c r="H2" s="88"/>
      <c r="I2" s="452"/>
    </row>
    <row r="3" spans="1:9" ht="12.75">
      <c r="A3" s="435"/>
      <c r="B3" s="436"/>
      <c r="C3" s="398" t="s">
        <v>1007</v>
      </c>
      <c r="D3" s="438"/>
      <c r="E3" s="438"/>
      <c r="F3" s="438"/>
      <c r="G3" s="439"/>
      <c r="H3" s="88"/>
      <c r="I3" s="452"/>
    </row>
    <row r="4" spans="1:9" ht="14.25">
      <c r="A4" s="435"/>
      <c r="B4" s="436" t="s">
        <v>806</v>
      </c>
      <c r="C4" s="440" t="s">
        <v>282</v>
      </c>
      <c r="D4" s="441"/>
      <c r="E4" s="441"/>
      <c r="F4" s="441"/>
      <c r="G4" s="442"/>
      <c r="H4" s="88"/>
      <c r="I4" s="452"/>
    </row>
    <row r="5" spans="1:9" ht="15">
      <c r="A5" s="435"/>
      <c r="B5" s="436" t="s">
        <v>217</v>
      </c>
      <c r="C5" s="440"/>
      <c r="D5" s="441"/>
      <c r="E5" s="441"/>
      <c r="F5" s="441"/>
      <c r="G5" s="442"/>
      <c r="H5" s="88"/>
      <c r="I5" s="453"/>
    </row>
    <row r="6" spans="1:9" ht="15.75">
      <c r="A6" s="148"/>
      <c r="B6" s="148"/>
      <c r="C6" s="148"/>
      <c r="D6" s="148"/>
      <c r="E6" s="148"/>
      <c r="F6" s="148"/>
      <c r="G6" s="85"/>
      <c r="H6" s="85"/>
      <c r="I6" s="453"/>
    </row>
    <row r="7" spans="1:9" ht="12.75" customHeight="1">
      <c r="A7" s="728" t="s">
        <v>130</v>
      </c>
      <c r="B7" s="728" t="s">
        <v>218</v>
      </c>
      <c r="C7" s="725" t="s">
        <v>226</v>
      </c>
      <c r="D7" s="725"/>
      <c r="E7" s="725" t="s">
        <v>227</v>
      </c>
      <c r="F7" s="725"/>
      <c r="G7" s="725" t="s">
        <v>93</v>
      </c>
      <c r="H7" s="725"/>
      <c r="I7" s="453"/>
    </row>
    <row r="8" spans="1:9" ht="51" customHeight="1" thickBot="1">
      <c r="A8" s="729"/>
      <c r="B8" s="729"/>
      <c r="C8" s="566" t="s">
        <v>979</v>
      </c>
      <c r="D8" s="565" t="s">
        <v>1009</v>
      </c>
      <c r="E8" s="566" t="s">
        <v>979</v>
      </c>
      <c r="F8" s="565" t="s">
        <v>1009</v>
      </c>
      <c r="G8" s="566" t="s">
        <v>979</v>
      </c>
      <c r="H8" s="565" t="s">
        <v>1009</v>
      </c>
      <c r="I8" s="453"/>
    </row>
    <row r="9" spans="1:9" ht="15.75" thickTop="1">
      <c r="A9" s="758" t="s">
        <v>575</v>
      </c>
      <c r="B9" s="759"/>
      <c r="C9" s="759"/>
      <c r="D9" s="759"/>
      <c r="E9" s="759"/>
      <c r="F9" s="759"/>
      <c r="G9" s="759"/>
      <c r="H9" s="727"/>
      <c r="I9" s="453"/>
    </row>
    <row r="10" spans="1:9" ht="15">
      <c r="A10" s="765" t="s">
        <v>576</v>
      </c>
      <c r="B10" s="766"/>
      <c r="C10" s="766"/>
      <c r="D10" s="766"/>
      <c r="E10" s="766"/>
      <c r="F10" s="766"/>
      <c r="G10" s="766"/>
      <c r="H10" s="767"/>
      <c r="I10" s="453"/>
    </row>
    <row r="11" spans="1:9" ht="22.5" customHeight="1">
      <c r="A11" s="614">
        <v>90003</v>
      </c>
      <c r="B11" s="470" t="s">
        <v>577</v>
      </c>
      <c r="C11" s="573">
        <v>2508</v>
      </c>
      <c r="D11" s="573">
        <v>1946</v>
      </c>
      <c r="E11" s="574">
        <v>19286</v>
      </c>
      <c r="F11" s="574">
        <v>3466</v>
      </c>
      <c r="G11" s="575">
        <f aca="true" t="shared" si="0" ref="G11:H26">C11+E11</f>
        <v>21794</v>
      </c>
      <c r="H11" s="574">
        <f t="shared" si="0"/>
        <v>5412</v>
      </c>
      <c r="I11" s="552">
        <f aca="true" t="shared" si="1" ref="I11:I74">H11/G11</f>
        <v>0.24832522712673213</v>
      </c>
    </row>
    <row r="12" spans="1:9" s="454" customFormat="1" ht="22.5" customHeight="1">
      <c r="A12" s="614">
        <v>90009</v>
      </c>
      <c r="B12" s="470" t="s">
        <v>578</v>
      </c>
      <c r="C12" s="573">
        <v>1</v>
      </c>
      <c r="D12" s="573">
        <v>0</v>
      </c>
      <c r="E12" s="574">
        <v>1</v>
      </c>
      <c r="F12" s="574">
        <v>0</v>
      </c>
      <c r="G12" s="575">
        <f t="shared" si="0"/>
        <v>2</v>
      </c>
      <c r="H12" s="574">
        <f t="shared" si="0"/>
        <v>0</v>
      </c>
      <c r="I12" s="552">
        <f t="shared" si="1"/>
        <v>0</v>
      </c>
    </row>
    <row r="13" spans="1:9" ht="28.5" customHeight="1">
      <c r="A13" s="614">
        <v>90041</v>
      </c>
      <c r="B13" s="470" t="s">
        <v>579</v>
      </c>
      <c r="C13" s="573">
        <v>3572</v>
      </c>
      <c r="D13" s="573">
        <v>912</v>
      </c>
      <c r="E13" s="574">
        <v>882</v>
      </c>
      <c r="F13" s="574">
        <v>206</v>
      </c>
      <c r="G13" s="575">
        <f t="shared" si="0"/>
        <v>4454</v>
      </c>
      <c r="H13" s="574">
        <f t="shared" si="0"/>
        <v>1118</v>
      </c>
      <c r="I13" s="552">
        <f t="shared" si="1"/>
        <v>0.25101032779524024</v>
      </c>
    </row>
    <row r="14" spans="1:9" ht="22.5" customHeight="1">
      <c r="A14" s="614">
        <v>90042</v>
      </c>
      <c r="B14" s="470" t="s">
        <v>580</v>
      </c>
      <c r="C14" s="573">
        <v>2256</v>
      </c>
      <c r="D14" s="573">
        <v>1998</v>
      </c>
      <c r="E14" s="574">
        <v>16174</v>
      </c>
      <c r="F14" s="574">
        <v>3412</v>
      </c>
      <c r="G14" s="575">
        <f t="shared" si="0"/>
        <v>18430</v>
      </c>
      <c r="H14" s="574">
        <f t="shared" si="0"/>
        <v>5410</v>
      </c>
      <c r="I14" s="552">
        <f t="shared" si="1"/>
        <v>0.2935431361909929</v>
      </c>
    </row>
    <row r="15" spans="1:9" ht="26.25" customHeight="1">
      <c r="A15" s="614">
        <v>90045</v>
      </c>
      <c r="B15" s="470" t="s">
        <v>581</v>
      </c>
      <c r="C15" s="573">
        <v>9114</v>
      </c>
      <c r="D15" s="573">
        <v>3159</v>
      </c>
      <c r="E15" s="574">
        <v>12868</v>
      </c>
      <c r="F15" s="574">
        <v>2121</v>
      </c>
      <c r="G15" s="575">
        <f t="shared" si="0"/>
        <v>21982</v>
      </c>
      <c r="H15" s="574">
        <f t="shared" si="0"/>
        <v>5280</v>
      </c>
      <c r="I15" s="552">
        <f t="shared" si="1"/>
        <v>0.24019652442907832</v>
      </c>
    </row>
    <row r="16" spans="1:9" ht="22.5" customHeight="1">
      <c r="A16" s="614">
        <v>90080</v>
      </c>
      <c r="B16" s="576" t="s">
        <v>807</v>
      </c>
      <c r="C16" s="573">
        <v>1</v>
      </c>
      <c r="D16" s="573">
        <v>0</v>
      </c>
      <c r="E16" s="574">
        <v>1</v>
      </c>
      <c r="F16" s="574">
        <v>0</v>
      </c>
      <c r="G16" s="575">
        <f t="shared" si="0"/>
        <v>2</v>
      </c>
      <c r="H16" s="574">
        <f t="shared" si="0"/>
        <v>0</v>
      </c>
      <c r="I16" s="552">
        <f t="shared" si="1"/>
        <v>0</v>
      </c>
    </row>
    <row r="17" spans="1:9" ht="22.5" customHeight="1">
      <c r="A17" s="614">
        <v>90911</v>
      </c>
      <c r="B17" s="470" t="s">
        <v>582</v>
      </c>
      <c r="C17" s="574">
        <v>41</v>
      </c>
      <c r="D17" s="574">
        <v>0</v>
      </c>
      <c r="E17" s="574">
        <v>882</v>
      </c>
      <c r="F17" s="574">
        <v>206</v>
      </c>
      <c r="G17" s="575">
        <f t="shared" si="0"/>
        <v>923</v>
      </c>
      <c r="H17" s="574">
        <f t="shared" si="0"/>
        <v>206</v>
      </c>
      <c r="I17" s="552">
        <f t="shared" si="1"/>
        <v>0.22318526543878656</v>
      </c>
    </row>
    <row r="18" spans="1:9" ht="22.5" customHeight="1">
      <c r="A18" s="614">
        <v>90912</v>
      </c>
      <c r="B18" s="470" t="s">
        <v>583</v>
      </c>
      <c r="C18" s="574">
        <v>41</v>
      </c>
      <c r="D18" s="574">
        <v>0</v>
      </c>
      <c r="E18" s="574">
        <v>881</v>
      </c>
      <c r="F18" s="574">
        <v>206</v>
      </c>
      <c r="G18" s="575">
        <f t="shared" si="0"/>
        <v>922</v>
      </c>
      <c r="H18" s="574">
        <f t="shared" si="0"/>
        <v>206</v>
      </c>
      <c r="I18" s="552">
        <f t="shared" si="1"/>
        <v>0.22342733188720174</v>
      </c>
    </row>
    <row r="19" spans="1:9" ht="22.5" customHeight="1">
      <c r="A19" s="577">
        <v>130216</v>
      </c>
      <c r="B19" s="468" t="s">
        <v>808</v>
      </c>
      <c r="C19" s="573">
        <v>1</v>
      </c>
      <c r="D19" s="573">
        <v>0</v>
      </c>
      <c r="E19" s="574">
        <v>1</v>
      </c>
      <c r="F19" s="574">
        <v>0</v>
      </c>
      <c r="G19" s="575">
        <f t="shared" si="0"/>
        <v>2</v>
      </c>
      <c r="H19" s="574">
        <f t="shared" si="0"/>
        <v>0</v>
      </c>
      <c r="I19" s="552">
        <f t="shared" si="1"/>
        <v>0</v>
      </c>
    </row>
    <row r="20" spans="1:9" ht="22.5" customHeight="1">
      <c r="A20" s="577">
        <v>130218</v>
      </c>
      <c r="B20" s="468" t="s">
        <v>809</v>
      </c>
      <c r="C20" s="573">
        <v>1</v>
      </c>
      <c r="D20" s="573">
        <v>0</v>
      </c>
      <c r="E20" s="574">
        <v>1</v>
      </c>
      <c r="F20" s="574">
        <v>0</v>
      </c>
      <c r="G20" s="575">
        <f t="shared" si="0"/>
        <v>2</v>
      </c>
      <c r="H20" s="574">
        <f t="shared" si="0"/>
        <v>0</v>
      </c>
      <c r="I20" s="552">
        <f t="shared" si="1"/>
        <v>0</v>
      </c>
    </row>
    <row r="21" spans="1:9" ht="22.5" customHeight="1">
      <c r="A21" s="577">
        <v>241020</v>
      </c>
      <c r="B21" s="468" t="s">
        <v>810</v>
      </c>
      <c r="C21" s="574">
        <v>69</v>
      </c>
      <c r="D21" s="574">
        <v>67</v>
      </c>
      <c r="E21" s="574">
        <v>632</v>
      </c>
      <c r="F21" s="574">
        <v>113</v>
      </c>
      <c r="G21" s="575">
        <f t="shared" si="0"/>
        <v>701</v>
      </c>
      <c r="H21" s="574">
        <f t="shared" si="0"/>
        <v>180</v>
      </c>
      <c r="I21" s="552">
        <f t="shared" si="1"/>
        <v>0.25677603423680456</v>
      </c>
    </row>
    <row r="22" spans="1:9" ht="22.5" customHeight="1">
      <c r="A22" s="577">
        <v>241021</v>
      </c>
      <c r="B22" s="468" t="s">
        <v>772</v>
      </c>
      <c r="C22" s="574">
        <v>822</v>
      </c>
      <c r="D22" s="574">
        <v>1084</v>
      </c>
      <c r="E22" s="574">
        <v>9182</v>
      </c>
      <c r="F22" s="574">
        <v>1777</v>
      </c>
      <c r="G22" s="575">
        <f t="shared" si="0"/>
        <v>10004</v>
      </c>
      <c r="H22" s="574">
        <f t="shared" si="0"/>
        <v>2861</v>
      </c>
      <c r="I22" s="552">
        <f t="shared" si="1"/>
        <v>0.28598560575769694</v>
      </c>
    </row>
    <row r="23" spans="1:9" ht="22.5" customHeight="1">
      <c r="A23" s="577">
        <v>241025</v>
      </c>
      <c r="B23" s="617" t="s">
        <v>773</v>
      </c>
      <c r="C23" s="574">
        <v>41</v>
      </c>
      <c r="D23" s="574">
        <v>0</v>
      </c>
      <c r="E23" s="574">
        <v>881</v>
      </c>
      <c r="F23" s="574">
        <v>206</v>
      </c>
      <c r="G23" s="575">
        <f t="shared" si="0"/>
        <v>922</v>
      </c>
      <c r="H23" s="574">
        <f t="shared" si="0"/>
        <v>206</v>
      </c>
      <c r="I23" s="552">
        <f t="shared" si="1"/>
        <v>0.22342733188720174</v>
      </c>
    </row>
    <row r="24" spans="1:9" ht="22.5" customHeight="1">
      <c r="A24" s="577">
        <v>241026</v>
      </c>
      <c r="B24" s="617" t="s">
        <v>774</v>
      </c>
      <c r="C24" s="574">
        <v>822</v>
      </c>
      <c r="D24" s="574">
        <v>1084</v>
      </c>
      <c r="E24" s="574">
        <v>9182</v>
      </c>
      <c r="F24" s="574">
        <v>1777</v>
      </c>
      <c r="G24" s="575">
        <f t="shared" si="0"/>
        <v>10004</v>
      </c>
      <c r="H24" s="574">
        <f t="shared" si="0"/>
        <v>2861</v>
      </c>
      <c r="I24" s="552">
        <f t="shared" si="1"/>
        <v>0.28598560575769694</v>
      </c>
    </row>
    <row r="25" spans="1:9" ht="22.5" customHeight="1">
      <c r="A25" s="577">
        <v>241027</v>
      </c>
      <c r="B25" s="617" t="s">
        <v>775</v>
      </c>
      <c r="C25" s="574">
        <v>1017</v>
      </c>
      <c r="D25" s="574">
        <v>1089</v>
      </c>
      <c r="E25" s="574">
        <v>12877</v>
      </c>
      <c r="F25" s="574">
        <v>2633</v>
      </c>
      <c r="G25" s="575">
        <f t="shared" si="0"/>
        <v>13894</v>
      </c>
      <c r="H25" s="574">
        <f t="shared" si="0"/>
        <v>3722</v>
      </c>
      <c r="I25" s="552">
        <f t="shared" si="1"/>
        <v>0.2678854181661149</v>
      </c>
    </row>
    <row r="26" spans="1:9" ht="22.5" customHeight="1">
      <c r="A26" s="577">
        <v>241028</v>
      </c>
      <c r="B26" s="468" t="s">
        <v>776</v>
      </c>
      <c r="C26" s="574">
        <v>863</v>
      </c>
      <c r="D26" s="574">
        <v>1084</v>
      </c>
      <c r="E26" s="574">
        <v>10063</v>
      </c>
      <c r="F26" s="574">
        <v>1983</v>
      </c>
      <c r="G26" s="575">
        <f t="shared" si="0"/>
        <v>10926</v>
      </c>
      <c r="H26" s="574">
        <f t="shared" si="0"/>
        <v>3067</v>
      </c>
      <c r="I26" s="552">
        <f t="shared" si="1"/>
        <v>0.2807065714808713</v>
      </c>
    </row>
    <row r="27" spans="1:9" ht="22.5" customHeight="1">
      <c r="A27" s="577">
        <v>241029</v>
      </c>
      <c r="B27" s="468" t="s">
        <v>777</v>
      </c>
      <c r="C27" s="574">
        <v>41</v>
      </c>
      <c r="D27" s="574">
        <v>0</v>
      </c>
      <c r="E27" s="574">
        <v>880</v>
      </c>
      <c r="F27" s="574">
        <v>206</v>
      </c>
      <c r="G27" s="575">
        <f aca="true" t="shared" si="2" ref="G27:H93">C27+E27</f>
        <v>921</v>
      </c>
      <c r="H27" s="574">
        <f t="shared" si="2"/>
        <v>206</v>
      </c>
      <c r="I27" s="552">
        <f t="shared" si="1"/>
        <v>0.22366992399565688</v>
      </c>
    </row>
    <row r="28" spans="1:9" ht="22.5" customHeight="1">
      <c r="A28" s="577">
        <v>241030</v>
      </c>
      <c r="B28" s="468" t="s">
        <v>778</v>
      </c>
      <c r="C28" s="574">
        <v>41</v>
      </c>
      <c r="D28" s="574">
        <v>0</v>
      </c>
      <c r="E28" s="574">
        <v>881</v>
      </c>
      <c r="F28" s="574">
        <v>206</v>
      </c>
      <c r="G28" s="575">
        <f t="shared" si="2"/>
        <v>922</v>
      </c>
      <c r="H28" s="574">
        <f t="shared" si="2"/>
        <v>206</v>
      </c>
      <c r="I28" s="552">
        <f t="shared" si="1"/>
        <v>0.22342733188720174</v>
      </c>
    </row>
    <row r="29" spans="1:9" ht="22.5" customHeight="1">
      <c r="A29" s="577">
        <v>241032</v>
      </c>
      <c r="B29" s="468" t="s">
        <v>779</v>
      </c>
      <c r="C29" s="574">
        <v>195</v>
      </c>
      <c r="D29" s="574">
        <v>5</v>
      </c>
      <c r="E29" s="574">
        <v>3693</v>
      </c>
      <c r="F29" s="574">
        <v>855</v>
      </c>
      <c r="G29" s="575">
        <f t="shared" si="2"/>
        <v>3888</v>
      </c>
      <c r="H29" s="574">
        <f t="shared" si="2"/>
        <v>860</v>
      </c>
      <c r="I29" s="552">
        <f t="shared" si="1"/>
        <v>0.22119341563786007</v>
      </c>
    </row>
    <row r="30" spans="1:9" ht="22.5" customHeight="1">
      <c r="A30" s="577">
        <v>250103</v>
      </c>
      <c r="B30" s="468" t="s">
        <v>811</v>
      </c>
      <c r="C30" s="574">
        <v>1274</v>
      </c>
      <c r="D30" s="574">
        <v>528</v>
      </c>
      <c r="E30" s="574">
        <v>1</v>
      </c>
      <c r="F30" s="574">
        <v>0</v>
      </c>
      <c r="G30" s="575">
        <f t="shared" si="2"/>
        <v>1275</v>
      </c>
      <c r="H30" s="574">
        <f t="shared" si="2"/>
        <v>528</v>
      </c>
      <c r="I30" s="552">
        <f t="shared" si="1"/>
        <v>0.41411764705882353</v>
      </c>
    </row>
    <row r="31" spans="1:9" ht="22.5" customHeight="1">
      <c r="A31" s="577">
        <v>260076</v>
      </c>
      <c r="B31" s="468" t="s">
        <v>812</v>
      </c>
      <c r="C31" s="574">
        <v>1</v>
      </c>
      <c r="D31" s="574">
        <v>0</v>
      </c>
      <c r="E31" s="574">
        <v>1</v>
      </c>
      <c r="F31" s="574">
        <v>0</v>
      </c>
      <c r="G31" s="575">
        <f t="shared" si="2"/>
        <v>2</v>
      </c>
      <c r="H31" s="574">
        <f t="shared" si="2"/>
        <v>0</v>
      </c>
      <c r="I31" s="552">
        <f t="shared" si="1"/>
        <v>0</v>
      </c>
    </row>
    <row r="32" spans="1:9" ht="22.5" customHeight="1">
      <c r="A32" s="577">
        <v>270102</v>
      </c>
      <c r="B32" s="468" t="s">
        <v>813</v>
      </c>
      <c r="C32" s="574">
        <v>69</v>
      </c>
      <c r="D32" s="574">
        <v>67</v>
      </c>
      <c r="E32" s="574">
        <v>909</v>
      </c>
      <c r="F32" s="574">
        <v>180</v>
      </c>
      <c r="G32" s="575">
        <f t="shared" si="2"/>
        <v>978</v>
      </c>
      <c r="H32" s="574">
        <f t="shared" si="2"/>
        <v>247</v>
      </c>
      <c r="I32" s="552">
        <f t="shared" si="1"/>
        <v>0.25255623721881393</v>
      </c>
    </row>
    <row r="33" spans="1:9" ht="22.5" customHeight="1">
      <c r="A33" s="577">
        <v>270103</v>
      </c>
      <c r="B33" s="468" t="s">
        <v>814</v>
      </c>
      <c r="C33" s="574">
        <v>15</v>
      </c>
      <c r="D33" s="574">
        <v>2</v>
      </c>
      <c r="E33" s="574">
        <v>264</v>
      </c>
      <c r="F33" s="574">
        <v>64</v>
      </c>
      <c r="G33" s="575">
        <f t="shared" si="2"/>
        <v>279</v>
      </c>
      <c r="H33" s="574">
        <f t="shared" si="2"/>
        <v>66</v>
      </c>
      <c r="I33" s="552">
        <f t="shared" si="1"/>
        <v>0.23655913978494625</v>
      </c>
    </row>
    <row r="34" spans="1:9" ht="22.5" customHeight="1">
      <c r="A34" s="577" t="s">
        <v>815</v>
      </c>
      <c r="B34" s="468" t="s">
        <v>816</v>
      </c>
      <c r="C34" s="574">
        <v>1</v>
      </c>
      <c r="D34" s="574"/>
      <c r="E34" s="574">
        <v>2</v>
      </c>
      <c r="F34" s="574"/>
      <c r="G34" s="575">
        <f t="shared" si="2"/>
        <v>3</v>
      </c>
      <c r="H34" s="574">
        <f t="shared" si="2"/>
        <v>0</v>
      </c>
      <c r="I34" s="552">
        <f t="shared" si="1"/>
        <v>0</v>
      </c>
    </row>
    <row r="35" spans="1:9" ht="22.5" customHeight="1">
      <c r="A35" s="572">
        <v>310001</v>
      </c>
      <c r="B35" s="578" t="s">
        <v>817</v>
      </c>
      <c r="C35" s="575">
        <v>255</v>
      </c>
      <c r="D35" s="575">
        <v>66</v>
      </c>
      <c r="E35" s="575">
        <v>225</v>
      </c>
      <c r="F35" s="575">
        <v>55</v>
      </c>
      <c r="G35" s="575">
        <f t="shared" si="2"/>
        <v>480</v>
      </c>
      <c r="H35" s="575">
        <f t="shared" si="2"/>
        <v>121</v>
      </c>
      <c r="I35" s="552">
        <f t="shared" si="1"/>
        <v>0.2520833333333333</v>
      </c>
    </row>
    <row r="36" spans="1:9" ht="22.5" customHeight="1">
      <c r="A36" s="572">
        <v>310002</v>
      </c>
      <c r="B36" s="578" t="s">
        <v>818</v>
      </c>
      <c r="C36" s="575">
        <v>255</v>
      </c>
      <c r="D36" s="575">
        <v>66</v>
      </c>
      <c r="E36" s="575">
        <v>225</v>
      </c>
      <c r="F36" s="575">
        <v>55</v>
      </c>
      <c r="G36" s="575">
        <f t="shared" si="2"/>
        <v>480</v>
      </c>
      <c r="H36" s="575">
        <f t="shared" si="2"/>
        <v>121</v>
      </c>
      <c r="I36" s="552">
        <f t="shared" si="1"/>
        <v>0.2520833333333333</v>
      </c>
    </row>
    <row r="37" spans="1:9" ht="22.5" customHeight="1">
      <c r="A37" s="572">
        <v>310003</v>
      </c>
      <c r="B37" s="578" t="s">
        <v>819</v>
      </c>
      <c r="C37" s="575">
        <v>255</v>
      </c>
      <c r="D37" s="575">
        <v>66</v>
      </c>
      <c r="E37" s="575">
        <v>225</v>
      </c>
      <c r="F37" s="575">
        <v>55</v>
      </c>
      <c r="G37" s="575">
        <f t="shared" si="2"/>
        <v>480</v>
      </c>
      <c r="H37" s="575">
        <f t="shared" si="2"/>
        <v>121</v>
      </c>
      <c r="I37" s="552">
        <f t="shared" si="1"/>
        <v>0.2520833333333333</v>
      </c>
    </row>
    <row r="38" spans="1:9" ht="22.5" customHeight="1">
      <c r="A38" s="572">
        <v>310012</v>
      </c>
      <c r="B38" s="578" t="s">
        <v>820</v>
      </c>
      <c r="C38" s="573">
        <v>1</v>
      </c>
      <c r="D38" s="573">
        <v>0</v>
      </c>
      <c r="E38" s="574">
        <v>1</v>
      </c>
      <c r="F38" s="574">
        <v>0</v>
      </c>
      <c r="G38" s="575">
        <f t="shared" si="2"/>
        <v>2</v>
      </c>
      <c r="H38" s="575">
        <f t="shared" si="2"/>
        <v>0</v>
      </c>
      <c r="I38" s="552">
        <f t="shared" si="1"/>
        <v>0</v>
      </c>
    </row>
    <row r="39" spans="1:9" ht="22.5" customHeight="1">
      <c r="A39" s="572">
        <v>310013</v>
      </c>
      <c r="B39" s="578" t="s">
        <v>821</v>
      </c>
      <c r="C39" s="573">
        <v>1</v>
      </c>
      <c r="D39" s="573">
        <v>0</v>
      </c>
      <c r="E39" s="574">
        <v>1</v>
      </c>
      <c r="F39" s="574">
        <v>0</v>
      </c>
      <c r="G39" s="575">
        <f t="shared" si="2"/>
        <v>2</v>
      </c>
      <c r="H39" s="575">
        <f t="shared" si="2"/>
        <v>0</v>
      </c>
      <c r="I39" s="552">
        <f t="shared" si="1"/>
        <v>0</v>
      </c>
    </row>
    <row r="40" spans="1:9" ht="22.5" customHeight="1">
      <c r="A40" s="572">
        <v>310015</v>
      </c>
      <c r="B40" s="578" t="s">
        <v>822</v>
      </c>
      <c r="C40" s="575">
        <v>255</v>
      </c>
      <c r="D40" s="575">
        <v>66</v>
      </c>
      <c r="E40" s="575">
        <v>225</v>
      </c>
      <c r="F40" s="575">
        <v>55</v>
      </c>
      <c r="G40" s="575">
        <f t="shared" si="2"/>
        <v>480</v>
      </c>
      <c r="H40" s="575">
        <f t="shared" si="2"/>
        <v>121</v>
      </c>
      <c r="I40" s="552">
        <f t="shared" si="1"/>
        <v>0.2520833333333333</v>
      </c>
    </row>
    <row r="41" spans="1:9" ht="22.5" customHeight="1">
      <c r="A41" s="572">
        <v>310016</v>
      </c>
      <c r="B41" s="578" t="s">
        <v>823</v>
      </c>
      <c r="C41" s="575">
        <v>255</v>
      </c>
      <c r="D41" s="575">
        <v>66</v>
      </c>
      <c r="E41" s="575">
        <v>225</v>
      </c>
      <c r="F41" s="575">
        <v>55</v>
      </c>
      <c r="G41" s="575">
        <f t="shared" si="2"/>
        <v>480</v>
      </c>
      <c r="H41" s="575">
        <f t="shared" si="2"/>
        <v>121</v>
      </c>
      <c r="I41" s="552">
        <f t="shared" si="1"/>
        <v>0.2520833333333333</v>
      </c>
    </row>
    <row r="42" spans="1:9" ht="22.5" customHeight="1">
      <c r="A42" s="579" t="s">
        <v>824</v>
      </c>
      <c r="B42" s="468" t="s">
        <v>825</v>
      </c>
      <c r="C42" s="580">
        <v>3428</v>
      </c>
      <c r="D42" s="580">
        <v>794</v>
      </c>
      <c r="E42" s="573">
        <v>0</v>
      </c>
      <c r="F42" s="573">
        <v>0</v>
      </c>
      <c r="G42" s="575">
        <f t="shared" si="2"/>
        <v>3428</v>
      </c>
      <c r="H42" s="575">
        <f t="shared" si="2"/>
        <v>794</v>
      </c>
      <c r="I42" s="552">
        <f t="shared" si="1"/>
        <v>0.23162193698949826</v>
      </c>
    </row>
    <row r="43" spans="1:9" ht="22.5" customHeight="1">
      <c r="A43" s="577" t="s">
        <v>584</v>
      </c>
      <c r="B43" s="468" t="s">
        <v>585</v>
      </c>
      <c r="C43" s="573">
        <v>865</v>
      </c>
      <c r="D43" s="573">
        <v>810</v>
      </c>
      <c r="E43" s="573">
        <v>8885</v>
      </c>
      <c r="F43" s="573">
        <v>2206</v>
      </c>
      <c r="G43" s="575">
        <f t="shared" si="2"/>
        <v>9750</v>
      </c>
      <c r="H43" s="574">
        <f t="shared" si="2"/>
        <v>3016</v>
      </c>
      <c r="I43" s="552">
        <f t="shared" si="1"/>
        <v>0.30933333333333335</v>
      </c>
    </row>
    <row r="44" spans="1:9" ht="22.5" customHeight="1">
      <c r="A44" s="581" t="s">
        <v>826</v>
      </c>
      <c r="B44" s="468" t="s">
        <v>827</v>
      </c>
      <c r="C44" s="573">
        <v>1</v>
      </c>
      <c r="D44" s="573"/>
      <c r="E44" s="574">
        <v>1</v>
      </c>
      <c r="F44" s="574"/>
      <c r="G44" s="575">
        <f t="shared" si="2"/>
        <v>2</v>
      </c>
      <c r="H44" s="574">
        <f t="shared" si="2"/>
        <v>0</v>
      </c>
      <c r="I44" s="552">
        <f t="shared" si="1"/>
        <v>0</v>
      </c>
    </row>
    <row r="45" spans="1:9" ht="22.5" customHeight="1">
      <c r="A45" s="579" t="s">
        <v>828</v>
      </c>
      <c r="B45" s="468" t="s">
        <v>829</v>
      </c>
      <c r="C45" s="574">
        <v>231</v>
      </c>
      <c r="D45" s="574">
        <v>167</v>
      </c>
      <c r="E45" s="574">
        <v>1</v>
      </c>
      <c r="F45" s="574">
        <v>0</v>
      </c>
      <c r="G45" s="575">
        <f t="shared" si="2"/>
        <v>232</v>
      </c>
      <c r="H45" s="574">
        <f t="shared" si="2"/>
        <v>167</v>
      </c>
      <c r="I45" s="552">
        <f t="shared" si="1"/>
        <v>0.7198275862068966</v>
      </c>
    </row>
    <row r="46" spans="1:9" ht="22.5" customHeight="1">
      <c r="A46" s="572" t="s">
        <v>589</v>
      </c>
      <c r="B46" s="470" t="s">
        <v>590</v>
      </c>
      <c r="C46" s="573">
        <v>1</v>
      </c>
      <c r="D46" s="574">
        <v>0</v>
      </c>
      <c r="E46" s="574">
        <v>1</v>
      </c>
      <c r="F46" s="574">
        <v>0</v>
      </c>
      <c r="G46" s="575">
        <f t="shared" si="2"/>
        <v>2</v>
      </c>
      <c r="H46" s="574">
        <f t="shared" si="2"/>
        <v>0</v>
      </c>
      <c r="I46" s="552">
        <f t="shared" si="1"/>
        <v>0</v>
      </c>
    </row>
    <row r="47" spans="1:9" ht="22.5" customHeight="1">
      <c r="A47" s="582" t="s">
        <v>591</v>
      </c>
      <c r="B47" s="465" t="s">
        <v>592</v>
      </c>
      <c r="C47" s="573">
        <v>1</v>
      </c>
      <c r="D47" s="574">
        <v>0</v>
      </c>
      <c r="E47" s="574">
        <v>1</v>
      </c>
      <c r="F47" s="574">
        <v>0</v>
      </c>
      <c r="G47" s="575">
        <f t="shared" si="2"/>
        <v>2</v>
      </c>
      <c r="H47" s="574">
        <f t="shared" si="2"/>
        <v>0</v>
      </c>
      <c r="I47" s="552">
        <f t="shared" si="1"/>
        <v>0</v>
      </c>
    </row>
    <row r="48" spans="1:9" ht="22.5" customHeight="1">
      <c r="A48" s="582" t="s">
        <v>593</v>
      </c>
      <c r="B48" s="467" t="s">
        <v>594</v>
      </c>
      <c r="C48" s="573">
        <v>1</v>
      </c>
      <c r="D48" s="574">
        <v>0</v>
      </c>
      <c r="E48" s="574">
        <v>1</v>
      </c>
      <c r="F48" s="574">
        <v>0</v>
      </c>
      <c r="G48" s="575">
        <f t="shared" si="2"/>
        <v>2</v>
      </c>
      <c r="H48" s="574">
        <f t="shared" si="2"/>
        <v>0</v>
      </c>
      <c r="I48" s="552">
        <f t="shared" si="1"/>
        <v>0</v>
      </c>
    </row>
    <row r="49" spans="1:9" ht="22.5" customHeight="1">
      <c r="A49" s="582" t="s">
        <v>595</v>
      </c>
      <c r="B49" s="467" t="s">
        <v>596</v>
      </c>
      <c r="C49" s="573">
        <v>1</v>
      </c>
      <c r="D49" s="574">
        <v>0</v>
      </c>
      <c r="E49" s="574">
        <v>1</v>
      </c>
      <c r="F49" s="574">
        <v>0</v>
      </c>
      <c r="G49" s="575">
        <f t="shared" si="2"/>
        <v>2</v>
      </c>
      <c r="H49" s="574">
        <f t="shared" si="2"/>
        <v>0</v>
      </c>
      <c r="I49" s="552">
        <f t="shared" si="1"/>
        <v>0</v>
      </c>
    </row>
    <row r="50" spans="1:9" ht="22.5" customHeight="1">
      <c r="A50" s="582" t="s">
        <v>597</v>
      </c>
      <c r="B50" s="467" t="s">
        <v>598</v>
      </c>
      <c r="C50" s="573">
        <v>1</v>
      </c>
      <c r="D50" s="574">
        <v>0</v>
      </c>
      <c r="E50" s="574">
        <v>1</v>
      </c>
      <c r="F50" s="574">
        <v>0</v>
      </c>
      <c r="G50" s="575">
        <f t="shared" si="2"/>
        <v>2</v>
      </c>
      <c r="H50" s="574">
        <f t="shared" si="2"/>
        <v>0</v>
      </c>
      <c r="I50" s="552">
        <f t="shared" si="1"/>
        <v>0</v>
      </c>
    </row>
    <row r="51" spans="1:9" ht="22.5" customHeight="1">
      <c r="A51" s="582" t="s">
        <v>599</v>
      </c>
      <c r="B51" s="467" t="s">
        <v>600</v>
      </c>
      <c r="C51" s="573">
        <v>1</v>
      </c>
      <c r="D51" s="574">
        <v>0</v>
      </c>
      <c r="E51" s="574">
        <v>1</v>
      </c>
      <c r="F51" s="574">
        <v>0</v>
      </c>
      <c r="G51" s="575">
        <f t="shared" si="2"/>
        <v>2</v>
      </c>
      <c r="H51" s="574">
        <f t="shared" si="2"/>
        <v>0</v>
      </c>
      <c r="I51" s="552">
        <f t="shared" si="1"/>
        <v>0</v>
      </c>
    </row>
    <row r="52" spans="1:9" ht="22.5" customHeight="1">
      <c r="A52" s="582" t="s">
        <v>601</v>
      </c>
      <c r="B52" s="467" t="s">
        <v>602</v>
      </c>
      <c r="C52" s="573">
        <v>1</v>
      </c>
      <c r="D52" s="574">
        <v>0</v>
      </c>
      <c r="E52" s="574">
        <v>1</v>
      </c>
      <c r="F52" s="574">
        <v>0</v>
      </c>
      <c r="G52" s="575">
        <f t="shared" si="2"/>
        <v>2</v>
      </c>
      <c r="H52" s="574">
        <f t="shared" si="2"/>
        <v>0</v>
      </c>
      <c r="I52" s="552">
        <f t="shared" si="1"/>
        <v>0</v>
      </c>
    </row>
    <row r="53" spans="1:9" ht="22.5" customHeight="1">
      <c r="A53" s="582" t="s">
        <v>603</v>
      </c>
      <c r="B53" s="467" t="s">
        <v>604</v>
      </c>
      <c r="C53" s="573">
        <v>1</v>
      </c>
      <c r="D53" s="574">
        <v>0</v>
      </c>
      <c r="E53" s="574">
        <v>1</v>
      </c>
      <c r="F53" s="574">
        <v>0</v>
      </c>
      <c r="G53" s="575">
        <f t="shared" si="2"/>
        <v>2</v>
      </c>
      <c r="H53" s="574">
        <f t="shared" si="2"/>
        <v>0</v>
      </c>
      <c r="I53" s="552">
        <f t="shared" si="1"/>
        <v>0</v>
      </c>
    </row>
    <row r="54" spans="1:9" ht="22.5" customHeight="1">
      <c r="A54" s="582" t="s">
        <v>605</v>
      </c>
      <c r="B54" s="467" t="s">
        <v>606</v>
      </c>
      <c r="C54" s="573">
        <v>1</v>
      </c>
      <c r="D54" s="574">
        <v>0</v>
      </c>
      <c r="E54" s="574">
        <v>1</v>
      </c>
      <c r="F54" s="574">
        <v>0</v>
      </c>
      <c r="G54" s="575">
        <f t="shared" si="2"/>
        <v>2</v>
      </c>
      <c r="H54" s="574">
        <f t="shared" si="2"/>
        <v>0</v>
      </c>
      <c r="I54" s="552">
        <f t="shared" si="1"/>
        <v>0</v>
      </c>
    </row>
    <row r="55" spans="1:9" ht="22.5" customHeight="1">
      <c r="A55" s="582" t="s">
        <v>607</v>
      </c>
      <c r="B55" s="467" t="s">
        <v>608</v>
      </c>
      <c r="C55" s="573">
        <v>1</v>
      </c>
      <c r="D55" s="574">
        <v>0</v>
      </c>
      <c r="E55" s="574">
        <v>1</v>
      </c>
      <c r="F55" s="574">
        <v>0</v>
      </c>
      <c r="G55" s="575">
        <f t="shared" si="2"/>
        <v>2</v>
      </c>
      <c r="H55" s="574">
        <f t="shared" si="2"/>
        <v>0</v>
      </c>
      <c r="I55" s="552">
        <f t="shared" si="1"/>
        <v>0</v>
      </c>
    </row>
    <row r="56" spans="1:9" ht="22.5" customHeight="1">
      <c r="A56" s="583" t="s">
        <v>609</v>
      </c>
      <c r="B56" s="467" t="s">
        <v>610</v>
      </c>
      <c r="C56" s="573">
        <v>1</v>
      </c>
      <c r="D56" s="574">
        <v>0</v>
      </c>
      <c r="E56" s="574">
        <v>1</v>
      </c>
      <c r="F56" s="574">
        <v>0</v>
      </c>
      <c r="G56" s="575">
        <f t="shared" si="2"/>
        <v>2</v>
      </c>
      <c r="H56" s="574">
        <f t="shared" si="2"/>
        <v>0</v>
      </c>
      <c r="I56" s="552">
        <f t="shared" si="1"/>
        <v>0</v>
      </c>
    </row>
    <row r="57" spans="1:9" ht="22.5" customHeight="1">
      <c r="A57" s="583" t="s">
        <v>611</v>
      </c>
      <c r="B57" s="467" t="s">
        <v>612</v>
      </c>
      <c r="C57" s="574">
        <v>3433</v>
      </c>
      <c r="D57" s="574">
        <v>208</v>
      </c>
      <c r="E57" s="574">
        <v>169</v>
      </c>
      <c r="F57" s="574">
        <v>66</v>
      </c>
      <c r="G57" s="575">
        <f t="shared" si="2"/>
        <v>3602</v>
      </c>
      <c r="H57" s="574">
        <f t="shared" si="2"/>
        <v>274</v>
      </c>
      <c r="I57" s="552">
        <f t="shared" si="1"/>
        <v>0.07606885063853415</v>
      </c>
    </row>
    <row r="58" spans="1:9" ht="22.5" customHeight="1">
      <c r="A58" s="583" t="s">
        <v>613</v>
      </c>
      <c r="B58" s="467" t="s">
        <v>614</v>
      </c>
      <c r="C58" s="573">
        <v>1526</v>
      </c>
      <c r="D58" s="573">
        <v>939</v>
      </c>
      <c r="E58" s="574">
        <v>8887</v>
      </c>
      <c r="F58" s="574">
        <v>2206</v>
      </c>
      <c r="G58" s="575">
        <f t="shared" si="2"/>
        <v>10413</v>
      </c>
      <c r="H58" s="574">
        <f t="shared" si="2"/>
        <v>3145</v>
      </c>
      <c r="I58" s="552">
        <f t="shared" si="1"/>
        <v>0.3020263132622683</v>
      </c>
    </row>
    <row r="59" spans="1:9" ht="22.5" customHeight="1">
      <c r="A59" s="583" t="s">
        <v>615</v>
      </c>
      <c r="B59" s="467" t="s">
        <v>616</v>
      </c>
      <c r="C59" s="573">
        <v>1</v>
      </c>
      <c r="D59" s="574">
        <v>0</v>
      </c>
      <c r="E59" s="574">
        <v>1</v>
      </c>
      <c r="F59" s="574">
        <v>0</v>
      </c>
      <c r="G59" s="575">
        <f t="shared" si="2"/>
        <v>2</v>
      </c>
      <c r="H59" s="574">
        <f t="shared" si="2"/>
        <v>0</v>
      </c>
      <c r="I59" s="552">
        <f t="shared" si="1"/>
        <v>0</v>
      </c>
    </row>
    <row r="60" spans="1:9" ht="22.5" customHeight="1">
      <c r="A60" s="584" t="s">
        <v>617</v>
      </c>
      <c r="B60" s="585" t="s">
        <v>618</v>
      </c>
      <c r="C60" s="573">
        <v>1</v>
      </c>
      <c r="D60" s="574">
        <v>0</v>
      </c>
      <c r="E60" s="574">
        <v>1</v>
      </c>
      <c r="F60" s="574">
        <v>0</v>
      </c>
      <c r="G60" s="575">
        <f t="shared" si="2"/>
        <v>2</v>
      </c>
      <c r="H60" s="574">
        <f t="shared" si="2"/>
        <v>0</v>
      </c>
      <c r="I60" s="552">
        <f t="shared" si="1"/>
        <v>0</v>
      </c>
    </row>
    <row r="61" spans="1:9" ht="22.5" customHeight="1">
      <c r="A61" s="584" t="s">
        <v>619</v>
      </c>
      <c r="B61" s="585" t="s">
        <v>620</v>
      </c>
      <c r="C61" s="574">
        <v>255</v>
      </c>
      <c r="D61" s="574">
        <v>66</v>
      </c>
      <c r="E61" s="574">
        <v>225</v>
      </c>
      <c r="F61" s="574">
        <v>55</v>
      </c>
      <c r="G61" s="575">
        <f t="shared" si="2"/>
        <v>480</v>
      </c>
      <c r="H61" s="574">
        <f t="shared" si="2"/>
        <v>121</v>
      </c>
      <c r="I61" s="552">
        <f t="shared" si="1"/>
        <v>0.2520833333333333</v>
      </c>
    </row>
    <row r="62" spans="1:9" ht="22.5" customHeight="1">
      <c r="A62" s="583" t="s">
        <v>621</v>
      </c>
      <c r="B62" s="467" t="s">
        <v>622</v>
      </c>
      <c r="C62" s="573">
        <v>1</v>
      </c>
      <c r="D62" s="574">
        <v>0</v>
      </c>
      <c r="E62" s="574">
        <v>1</v>
      </c>
      <c r="F62" s="574">
        <v>0</v>
      </c>
      <c r="G62" s="575">
        <f t="shared" si="2"/>
        <v>2</v>
      </c>
      <c r="H62" s="574">
        <f t="shared" si="2"/>
        <v>0</v>
      </c>
      <c r="I62" s="552">
        <f t="shared" si="1"/>
        <v>0</v>
      </c>
    </row>
    <row r="63" spans="1:9" ht="22.5" customHeight="1">
      <c r="A63" s="577" t="s">
        <v>830</v>
      </c>
      <c r="B63" s="468" t="s">
        <v>831</v>
      </c>
      <c r="C63" s="573">
        <v>1</v>
      </c>
      <c r="D63" s="574">
        <v>0</v>
      </c>
      <c r="E63" s="574">
        <v>1</v>
      </c>
      <c r="F63" s="574">
        <v>0</v>
      </c>
      <c r="G63" s="575">
        <f t="shared" si="2"/>
        <v>2</v>
      </c>
      <c r="H63" s="574">
        <f t="shared" si="2"/>
        <v>0</v>
      </c>
      <c r="I63" s="552">
        <f t="shared" si="1"/>
        <v>0</v>
      </c>
    </row>
    <row r="64" spans="1:9" ht="22.5" customHeight="1">
      <c r="A64" s="586" t="s">
        <v>623</v>
      </c>
      <c r="B64" s="467" t="s">
        <v>624</v>
      </c>
      <c r="C64" s="574">
        <v>68</v>
      </c>
      <c r="D64" s="574">
        <v>68</v>
      </c>
      <c r="E64" s="574">
        <v>632</v>
      </c>
      <c r="F64" s="574">
        <v>113</v>
      </c>
      <c r="G64" s="575">
        <f t="shared" si="2"/>
        <v>700</v>
      </c>
      <c r="H64" s="574">
        <f t="shared" si="2"/>
        <v>181</v>
      </c>
      <c r="I64" s="552">
        <f t="shared" si="1"/>
        <v>0.25857142857142856</v>
      </c>
    </row>
    <row r="65" spans="1:9" s="455" customFormat="1" ht="22.5" customHeight="1">
      <c r="A65" s="583" t="s">
        <v>625</v>
      </c>
      <c r="B65" s="467" t="s">
        <v>626</v>
      </c>
      <c r="C65" s="573">
        <v>1</v>
      </c>
      <c r="D65" s="574">
        <v>0</v>
      </c>
      <c r="E65" s="574">
        <v>1</v>
      </c>
      <c r="F65" s="574">
        <v>0</v>
      </c>
      <c r="G65" s="575">
        <f t="shared" si="2"/>
        <v>2</v>
      </c>
      <c r="H65" s="574">
        <f t="shared" si="2"/>
        <v>0</v>
      </c>
      <c r="I65" s="552">
        <f t="shared" si="1"/>
        <v>0</v>
      </c>
    </row>
    <row r="66" spans="1:9" s="455" customFormat="1" ht="22.5" customHeight="1">
      <c r="A66" s="583" t="s">
        <v>832</v>
      </c>
      <c r="B66" s="467" t="s">
        <v>627</v>
      </c>
      <c r="C66" s="573">
        <v>1</v>
      </c>
      <c r="D66" s="574">
        <v>0</v>
      </c>
      <c r="E66" s="574">
        <v>1</v>
      </c>
      <c r="F66" s="574">
        <v>0</v>
      </c>
      <c r="G66" s="575">
        <f t="shared" si="2"/>
        <v>2</v>
      </c>
      <c r="H66" s="574">
        <f t="shared" si="2"/>
        <v>0</v>
      </c>
      <c r="I66" s="552">
        <f t="shared" si="1"/>
        <v>0</v>
      </c>
    </row>
    <row r="67" spans="1:9" ht="22.5" customHeight="1">
      <c r="A67" s="583" t="s">
        <v>628</v>
      </c>
      <c r="B67" s="467" t="s">
        <v>629</v>
      </c>
      <c r="C67" s="573">
        <v>1</v>
      </c>
      <c r="D67" s="574">
        <v>0</v>
      </c>
      <c r="E67" s="574">
        <v>1</v>
      </c>
      <c r="F67" s="574">
        <v>0</v>
      </c>
      <c r="G67" s="575">
        <f t="shared" si="2"/>
        <v>2</v>
      </c>
      <c r="H67" s="574">
        <f t="shared" si="2"/>
        <v>0</v>
      </c>
      <c r="I67" s="552">
        <f t="shared" si="1"/>
        <v>0</v>
      </c>
    </row>
    <row r="68" spans="1:9" ht="22.5" customHeight="1">
      <c r="A68" s="583" t="s">
        <v>630</v>
      </c>
      <c r="B68" s="467" t="s">
        <v>631</v>
      </c>
      <c r="C68" s="573">
        <v>1</v>
      </c>
      <c r="D68" s="574">
        <v>0</v>
      </c>
      <c r="E68" s="574">
        <v>1</v>
      </c>
      <c r="F68" s="574">
        <v>0</v>
      </c>
      <c r="G68" s="575">
        <f t="shared" si="2"/>
        <v>2</v>
      </c>
      <c r="H68" s="574">
        <f t="shared" si="2"/>
        <v>0</v>
      </c>
      <c r="I68" s="552">
        <f t="shared" si="1"/>
        <v>0</v>
      </c>
    </row>
    <row r="69" spans="1:9" ht="22.5" customHeight="1">
      <c r="A69" s="583" t="s">
        <v>632</v>
      </c>
      <c r="B69" s="467" t="s">
        <v>633</v>
      </c>
      <c r="C69" s="573">
        <v>2</v>
      </c>
      <c r="D69" s="573">
        <v>1</v>
      </c>
      <c r="E69" s="574">
        <v>1</v>
      </c>
      <c r="F69" s="574">
        <v>0</v>
      </c>
      <c r="G69" s="575">
        <f t="shared" si="2"/>
        <v>3</v>
      </c>
      <c r="H69" s="574">
        <f t="shared" si="2"/>
        <v>1</v>
      </c>
      <c r="I69" s="552">
        <f t="shared" si="1"/>
        <v>0.3333333333333333</v>
      </c>
    </row>
    <row r="70" spans="1:9" ht="22.5" customHeight="1">
      <c r="A70" s="586" t="s">
        <v>634</v>
      </c>
      <c r="B70" s="467" t="s">
        <v>635</v>
      </c>
      <c r="C70" s="573">
        <v>7950</v>
      </c>
      <c r="D70" s="573">
        <v>3380</v>
      </c>
      <c r="E70" s="574">
        <v>16991</v>
      </c>
      <c r="F70" s="574">
        <v>2949</v>
      </c>
      <c r="G70" s="575">
        <f t="shared" si="2"/>
        <v>24941</v>
      </c>
      <c r="H70" s="574">
        <f t="shared" si="2"/>
        <v>6329</v>
      </c>
      <c r="I70" s="552">
        <f t="shared" si="1"/>
        <v>0.25375887093540755</v>
      </c>
    </row>
    <row r="71" spans="1:9" ht="22.5" customHeight="1">
      <c r="A71" s="586" t="s">
        <v>636</v>
      </c>
      <c r="B71" s="467" t="s">
        <v>637</v>
      </c>
      <c r="C71" s="573">
        <v>3</v>
      </c>
      <c r="D71" s="573">
        <v>2</v>
      </c>
      <c r="E71" s="574">
        <v>1</v>
      </c>
      <c r="F71" s="574">
        <v>0</v>
      </c>
      <c r="G71" s="575">
        <f t="shared" si="2"/>
        <v>4</v>
      </c>
      <c r="H71" s="574">
        <f t="shared" si="2"/>
        <v>2</v>
      </c>
      <c r="I71" s="552">
        <f t="shared" si="1"/>
        <v>0.5</v>
      </c>
    </row>
    <row r="72" spans="1:9" ht="22.5" customHeight="1">
      <c r="A72" s="586" t="s">
        <v>638</v>
      </c>
      <c r="B72" s="467" t="s">
        <v>639</v>
      </c>
      <c r="C72" s="573">
        <v>1</v>
      </c>
      <c r="D72" s="574">
        <v>0</v>
      </c>
      <c r="E72" s="574">
        <v>1</v>
      </c>
      <c r="F72" s="574">
        <v>0</v>
      </c>
      <c r="G72" s="575">
        <f t="shared" si="2"/>
        <v>2</v>
      </c>
      <c r="H72" s="574">
        <f t="shared" si="2"/>
        <v>0</v>
      </c>
      <c r="I72" s="552">
        <f t="shared" si="1"/>
        <v>0</v>
      </c>
    </row>
    <row r="73" spans="1:9" ht="22.5" customHeight="1">
      <c r="A73" s="586" t="s">
        <v>640</v>
      </c>
      <c r="B73" s="467" t="s">
        <v>641</v>
      </c>
      <c r="C73" s="573">
        <v>195</v>
      </c>
      <c r="D73" s="573">
        <v>5</v>
      </c>
      <c r="E73" s="574">
        <v>3695</v>
      </c>
      <c r="F73" s="574">
        <v>856</v>
      </c>
      <c r="G73" s="575">
        <f t="shared" si="2"/>
        <v>3890</v>
      </c>
      <c r="H73" s="574">
        <f t="shared" si="2"/>
        <v>861</v>
      </c>
      <c r="I73" s="552">
        <f t="shared" si="1"/>
        <v>0.22133676092544988</v>
      </c>
    </row>
    <row r="74" spans="1:9" ht="22.5" customHeight="1">
      <c r="A74" s="586" t="s">
        <v>642</v>
      </c>
      <c r="B74" s="467" t="s">
        <v>643</v>
      </c>
      <c r="C74" s="573">
        <v>22811</v>
      </c>
      <c r="D74" s="573">
        <v>5819</v>
      </c>
      <c r="E74" s="574">
        <v>13241</v>
      </c>
      <c r="F74" s="574">
        <v>2682</v>
      </c>
      <c r="G74" s="575">
        <f t="shared" si="2"/>
        <v>36052</v>
      </c>
      <c r="H74" s="574">
        <f t="shared" si="2"/>
        <v>8501</v>
      </c>
      <c r="I74" s="552">
        <f t="shared" si="1"/>
        <v>0.23579829135692887</v>
      </c>
    </row>
    <row r="75" spans="1:9" ht="22.5" customHeight="1">
      <c r="A75" s="586" t="s">
        <v>833</v>
      </c>
      <c r="B75" s="467" t="s">
        <v>834</v>
      </c>
      <c r="C75" s="573">
        <v>87</v>
      </c>
      <c r="D75" s="573">
        <v>46</v>
      </c>
      <c r="E75" s="574">
        <v>7</v>
      </c>
      <c r="F75" s="574">
        <v>7</v>
      </c>
      <c r="G75" s="575">
        <f t="shared" si="2"/>
        <v>94</v>
      </c>
      <c r="H75" s="574">
        <f t="shared" si="2"/>
        <v>53</v>
      </c>
      <c r="I75" s="552">
        <f aca="true" t="shared" si="3" ref="I75:I136">H75/G75</f>
        <v>0.5638297872340425</v>
      </c>
    </row>
    <row r="76" spans="1:9" ht="22.5" customHeight="1">
      <c r="A76" s="586" t="s">
        <v>835</v>
      </c>
      <c r="B76" s="467" t="s">
        <v>764</v>
      </c>
      <c r="C76" s="573">
        <v>91</v>
      </c>
      <c r="D76" s="573">
        <v>46</v>
      </c>
      <c r="E76" s="574">
        <v>9</v>
      </c>
      <c r="F76" s="574">
        <v>8</v>
      </c>
      <c r="G76" s="575">
        <f t="shared" si="2"/>
        <v>100</v>
      </c>
      <c r="H76" s="574">
        <f t="shared" si="2"/>
        <v>54</v>
      </c>
      <c r="I76" s="552">
        <f t="shared" si="3"/>
        <v>0.54</v>
      </c>
    </row>
    <row r="77" spans="1:9" ht="22.5" customHeight="1">
      <c r="A77" s="586" t="s">
        <v>644</v>
      </c>
      <c r="B77" s="467" t="s">
        <v>645</v>
      </c>
      <c r="C77" s="573">
        <v>1355</v>
      </c>
      <c r="D77" s="573">
        <v>414</v>
      </c>
      <c r="E77" s="574">
        <v>17</v>
      </c>
      <c r="F77" s="574">
        <v>7</v>
      </c>
      <c r="G77" s="575">
        <f t="shared" si="2"/>
        <v>1372</v>
      </c>
      <c r="H77" s="574">
        <f t="shared" si="2"/>
        <v>421</v>
      </c>
      <c r="I77" s="552">
        <f t="shared" si="3"/>
        <v>0.30685131195335275</v>
      </c>
    </row>
    <row r="78" spans="1:9" ht="22.5" customHeight="1">
      <c r="A78" s="586" t="s">
        <v>646</v>
      </c>
      <c r="B78" s="467" t="s">
        <v>647</v>
      </c>
      <c r="C78" s="573">
        <v>8</v>
      </c>
      <c r="D78" s="573">
        <v>2</v>
      </c>
      <c r="E78" s="573">
        <v>28</v>
      </c>
      <c r="F78" s="573">
        <v>0</v>
      </c>
      <c r="G78" s="575">
        <f t="shared" si="2"/>
        <v>36</v>
      </c>
      <c r="H78" s="574">
        <f t="shared" si="2"/>
        <v>2</v>
      </c>
      <c r="I78" s="552">
        <f t="shared" si="3"/>
        <v>0.05555555555555555</v>
      </c>
    </row>
    <row r="79" spans="1:9" ht="22.5" customHeight="1">
      <c r="A79" s="586" t="s">
        <v>648</v>
      </c>
      <c r="B79" s="467" t="s">
        <v>649</v>
      </c>
      <c r="C79" s="573">
        <v>4427</v>
      </c>
      <c r="D79" s="573">
        <v>2165</v>
      </c>
      <c r="E79" s="574">
        <v>1822</v>
      </c>
      <c r="F79" s="574">
        <v>376</v>
      </c>
      <c r="G79" s="575">
        <f t="shared" si="2"/>
        <v>6249</v>
      </c>
      <c r="H79" s="574">
        <f t="shared" si="2"/>
        <v>2541</v>
      </c>
      <c r="I79" s="552">
        <f t="shared" si="3"/>
        <v>0.4066250600096015</v>
      </c>
    </row>
    <row r="80" spans="1:9" ht="22.5" customHeight="1">
      <c r="A80" s="586" t="s">
        <v>650</v>
      </c>
      <c r="B80" s="467" t="s">
        <v>651</v>
      </c>
      <c r="C80" s="573">
        <v>1248</v>
      </c>
      <c r="D80" s="573">
        <v>621</v>
      </c>
      <c r="E80" s="574">
        <v>910</v>
      </c>
      <c r="F80" s="574">
        <v>154</v>
      </c>
      <c r="G80" s="575">
        <f t="shared" si="2"/>
        <v>2158</v>
      </c>
      <c r="H80" s="574">
        <f t="shared" si="2"/>
        <v>775</v>
      </c>
      <c r="I80" s="552">
        <f t="shared" si="3"/>
        <v>0.35912882298424464</v>
      </c>
    </row>
    <row r="81" spans="1:9" ht="22.5" customHeight="1">
      <c r="A81" s="586" t="s">
        <v>652</v>
      </c>
      <c r="B81" s="467" t="s">
        <v>653</v>
      </c>
      <c r="C81" s="573">
        <v>461</v>
      </c>
      <c r="D81" s="573">
        <v>233</v>
      </c>
      <c r="E81" s="574">
        <v>902</v>
      </c>
      <c r="F81" s="574">
        <v>257</v>
      </c>
      <c r="G81" s="575">
        <f t="shared" si="2"/>
        <v>1363</v>
      </c>
      <c r="H81" s="574">
        <f t="shared" si="2"/>
        <v>490</v>
      </c>
      <c r="I81" s="552">
        <f t="shared" si="3"/>
        <v>0.359501100513573</v>
      </c>
    </row>
    <row r="82" spans="1:9" ht="22.5" customHeight="1">
      <c r="A82" s="586" t="s">
        <v>654</v>
      </c>
      <c r="B82" s="467" t="s">
        <v>655</v>
      </c>
      <c r="C82" s="573">
        <v>5896</v>
      </c>
      <c r="D82" s="573">
        <v>3329</v>
      </c>
      <c r="E82" s="574">
        <v>9181</v>
      </c>
      <c r="F82" s="574">
        <v>1777</v>
      </c>
      <c r="G82" s="575">
        <f t="shared" si="2"/>
        <v>15077</v>
      </c>
      <c r="H82" s="574">
        <f t="shared" si="2"/>
        <v>5106</v>
      </c>
      <c r="I82" s="552">
        <f t="shared" si="3"/>
        <v>0.33866153744113553</v>
      </c>
    </row>
    <row r="83" spans="1:9" ht="22.5" customHeight="1">
      <c r="A83" s="586" t="s">
        <v>656</v>
      </c>
      <c r="B83" s="467" t="s">
        <v>657</v>
      </c>
      <c r="C83" s="573">
        <v>1</v>
      </c>
      <c r="D83" s="573">
        <v>0</v>
      </c>
      <c r="E83" s="574">
        <v>1</v>
      </c>
      <c r="F83" s="574">
        <v>0</v>
      </c>
      <c r="G83" s="575">
        <f t="shared" si="2"/>
        <v>2</v>
      </c>
      <c r="H83" s="574">
        <f t="shared" si="2"/>
        <v>0</v>
      </c>
      <c r="I83" s="552">
        <f t="shared" si="3"/>
        <v>0</v>
      </c>
    </row>
    <row r="84" spans="1:9" ht="22.5" customHeight="1">
      <c r="A84" s="586" t="s">
        <v>658</v>
      </c>
      <c r="B84" s="467" t="s">
        <v>659</v>
      </c>
      <c r="C84" s="573">
        <v>28098</v>
      </c>
      <c r="D84" s="573">
        <v>8067</v>
      </c>
      <c r="E84" s="574">
        <v>9596</v>
      </c>
      <c r="F84" s="574">
        <v>1861</v>
      </c>
      <c r="G84" s="575">
        <f t="shared" si="2"/>
        <v>37694</v>
      </c>
      <c r="H84" s="574">
        <f t="shared" si="2"/>
        <v>9928</v>
      </c>
      <c r="I84" s="552">
        <f t="shared" si="3"/>
        <v>0.26338409295909165</v>
      </c>
    </row>
    <row r="85" spans="1:9" ht="22.5" customHeight="1">
      <c r="A85" s="586" t="s">
        <v>660</v>
      </c>
      <c r="B85" s="467" t="s">
        <v>661</v>
      </c>
      <c r="C85" s="587">
        <v>8307</v>
      </c>
      <c r="D85" s="587">
        <v>3085</v>
      </c>
      <c r="E85" s="574">
        <v>10837</v>
      </c>
      <c r="F85" s="574">
        <v>1880</v>
      </c>
      <c r="G85" s="575">
        <f t="shared" si="2"/>
        <v>19144</v>
      </c>
      <c r="H85" s="574">
        <f t="shared" si="2"/>
        <v>4965</v>
      </c>
      <c r="I85" s="552">
        <f t="shared" si="3"/>
        <v>0.2593501880484747</v>
      </c>
    </row>
    <row r="86" spans="1:9" ht="22.5" customHeight="1">
      <c r="A86" s="586" t="s">
        <v>662</v>
      </c>
      <c r="B86" s="467" t="s">
        <v>663</v>
      </c>
      <c r="C86" s="574">
        <v>1575</v>
      </c>
      <c r="D86" s="574">
        <v>974</v>
      </c>
      <c r="E86" s="574">
        <v>10350</v>
      </c>
      <c r="F86" s="574">
        <v>1660</v>
      </c>
      <c r="G86" s="575">
        <f t="shared" si="2"/>
        <v>11925</v>
      </c>
      <c r="H86" s="574">
        <f t="shared" si="2"/>
        <v>2634</v>
      </c>
      <c r="I86" s="552">
        <f t="shared" si="3"/>
        <v>0.2208805031446541</v>
      </c>
    </row>
    <row r="87" spans="1:9" ht="22.5" customHeight="1">
      <c r="A87" s="586" t="s">
        <v>664</v>
      </c>
      <c r="B87" s="467" t="s">
        <v>665</v>
      </c>
      <c r="C87" s="573">
        <v>7250</v>
      </c>
      <c r="D87" s="573">
        <v>3653</v>
      </c>
      <c r="E87" s="574">
        <v>24368</v>
      </c>
      <c r="F87" s="574">
        <v>4581</v>
      </c>
      <c r="G87" s="575">
        <f t="shared" si="2"/>
        <v>31618</v>
      </c>
      <c r="H87" s="574">
        <f t="shared" si="2"/>
        <v>8234</v>
      </c>
      <c r="I87" s="552">
        <f t="shared" si="3"/>
        <v>0.2604212790182807</v>
      </c>
    </row>
    <row r="88" spans="1:9" ht="22.5" customHeight="1">
      <c r="A88" s="586" t="s">
        <v>666</v>
      </c>
      <c r="B88" s="467" t="s">
        <v>667</v>
      </c>
      <c r="C88" s="573">
        <v>12555</v>
      </c>
      <c r="D88" s="573">
        <v>4803</v>
      </c>
      <c r="E88" s="574">
        <v>14674</v>
      </c>
      <c r="F88" s="574">
        <v>3245</v>
      </c>
      <c r="G88" s="575">
        <f t="shared" si="2"/>
        <v>27229</v>
      </c>
      <c r="H88" s="574">
        <f t="shared" si="2"/>
        <v>8048</v>
      </c>
      <c r="I88" s="552">
        <f t="shared" si="3"/>
        <v>0.29556722611921116</v>
      </c>
    </row>
    <row r="89" spans="1:9" ht="22.5" customHeight="1">
      <c r="A89" s="586" t="s">
        <v>836</v>
      </c>
      <c r="B89" s="467" t="s">
        <v>837</v>
      </c>
      <c r="C89" s="573">
        <v>1</v>
      </c>
      <c r="D89" s="573">
        <v>0</v>
      </c>
      <c r="E89" s="574">
        <v>1</v>
      </c>
      <c r="F89" s="574">
        <v>0</v>
      </c>
      <c r="G89" s="575">
        <f t="shared" si="2"/>
        <v>2</v>
      </c>
      <c r="H89" s="574">
        <f t="shared" si="2"/>
        <v>0</v>
      </c>
      <c r="I89" s="552">
        <f t="shared" si="3"/>
        <v>0</v>
      </c>
    </row>
    <row r="90" spans="1:9" ht="22.5" customHeight="1">
      <c r="A90" s="586" t="s">
        <v>838</v>
      </c>
      <c r="B90" s="467" t="s">
        <v>839</v>
      </c>
      <c r="C90" s="573">
        <v>14</v>
      </c>
      <c r="D90" s="573">
        <v>1</v>
      </c>
      <c r="E90" s="574">
        <v>1</v>
      </c>
      <c r="F90" s="574">
        <v>0</v>
      </c>
      <c r="G90" s="575">
        <f t="shared" si="2"/>
        <v>15</v>
      </c>
      <c r="H90" s="574">
        <f t="shared" si="2"/>
        <v>1</v>
      </c>
      <c r="I90" s="552">
        <f t="shared" si="3"/>
        <v>0.06666666666666667</v>
      </c>
    </row>
    <row r="91" spans="1:9" ht="22.5" customHeight="1">
      <c r="A91" s="586" t="s">
        <v>668</v>
      </c>
      <c r="B91" s="467" t="s">
        <v>669</v>
      </c>
      <c r="C91" s="573">
        <v>1141</v>
      </c>
      <c r="D91" s="573">
        <v>1149</v>
      </c>
      <c r="E91" s="574">
        <v>9182</v>
      </c>
      <c r="F91" s="574">
        <v>1777</v>
      </c>
      <c r="G91" s="575">
        <f t="shared" si="2"/>
        <v>10323</v>
      </c>
      <c r="H91" s="574">
        <f t="shared" si="2"/>
        <v>2926</v>
      </c>
      <c r="I91" s="552">
        <f t="shared" si="3"/>
        <v>0.2834447350576383</v>
      </c>
    </row>
    <row r="92" spans="1:9" ht="22.5" customHeight="1">
      <c r="A92" s="586" t="s">
        <v>670</v>
      </c>
      <c r="B92" s="467" t="s">
        <v>671</v>
      </c>
      <c r="C92" s="573">
        <v>1</v>
      </c>
      <c r="D92" s="573">
        <v>0</v>
      </c>
      <c r="E92" s="574">
        <v>1</v>
      </c>
      <c r="F92" s="574">
        <v>0</v>
      </c>
      <c r="G92" s="575">
        <f t="shared" si="2"/>
        <v>2</v>
      </c>
      <c r="H92" s="574">
        <f t="shared" si="2"/>
        <v>0</v>
      </c>
      <c r="I92" s="552">
        <f t="shared" si="3"/>
        <v>0</v>
      </c>
    </row>
    <row r="93" spans="1:9" ht="22.5" customHeight="1">
      <c r="A93" s="577" t="s">
        <v>840</v>
      </c>
      <c r="B93" s="468" t="s">
        <v>841</v>
      </c>
      <c r="C93" s="573">
        <v>1</v>
      </c>
      <c r="D93" s="573">
        <v>0</v>
      </c>
      <c r="E93" s="574">
        <v>1</v>
      </c>
      <c r="F93" s="574">
        <v>0</v>
      </c>
      <c r="G93" s="575">
        <f t="shared" si="2"/>
        <v>2</v>
      </c>
      <c r="H93" s="574">
        <f t="shared" si="2"/>
        <v>0</v>
      </c>
      <c r="I93" s="552">
        <f t="shared" si="3"/>
        <v>0</v>
      </c>
    </row>
    <row r="94" spans="1:9" ht="22.5" customHeight="1">
      <c r="A94" s="577" t="s">
        <v>842</v>
      </c>
      <c r="B94" s="468" t="s">
        <v>843</v>
      </c>
      <c r="C94" s="580">
        <v>291</v>
      </c>
      <c r="D94" s="580">
        <v>57</v>
      </c>
      <c r="E94" s="575">
        <v>1855</v>
      </c>
      <c r="F94" s="575">
        <v>518</v>
      </c>
      <c r="G94" s="575">
        <f aca="true" t="shared" si="4" ref="G94:H136">C94+E94</f>
        <v>2146</v>
      </c>
      <c r="H94" s="574">
        <f t="shared" si="4"/>
        <v>575</v>
      </c>
      <c r="I94" s="552">
        <f t="shared" si="3"/>
        <v>0.2679403541472507</v>
      </c>
    </row>
    <row r="95" spans="1:9" ht="22.5" customHeight="1">
      <c r="A95" s="577" t="s">
        <v>844</v>
      </c>
      <c r="B95" s="468" t="s">
        <v>845</v>
      </c>
      <c r="C95" s="580">
        <v>8</v>
      </c>
      <c r="D95" s="580">
        <v>2</v>
      </c>
      <c r="E95" s="574">
        <v>1</v>
      </c>
      <c r="F95" s="574">
        <v>0</v>
      </c>
      <c r="G95" s="575">
        <f t="shared" si="4"/>
        <v>9</v>
      </c>
      <c r="H95" s="574">
        <f t="shared" si="4"/>
        <v>2</v>
      </c>
      <c r="I95" s="552">
        <f t="shared" si="3"/>
        <v>0.2222222222222222</v>
      </c>
    </row>
    <row r="96" spans="1:9" ht="22.5" customHeight="1">
      <c r="A96" s="577" t="s">
        <v>846</v>
      </c>
      <c r="B96" s="468" t="s">
        <v>847</v>
      </c>
      <c r="C96" s="588">
        <v>1</v>
      </c>
      <c r="D96" s="588">
        <v>0</v>
      </c>
      <c r="E96" s="574">
        <v>1</v>
      </c>
      <c r="F96" s="574">
        <v>0</v>
      </c>
      <c r="G96" s="575">
        <f>C96+E96</f>
        <v>2</v>
      </c>
      <c r="H96" s="574">
        <f t="shared" si="4"/>
        <v>0</v>
      </c>
      <c r="I96" s="552">
        <f t="shared" si="3"/>
        <v>0</v>
      </c>
    </row>
    <row r="97" spans="1:9" ht="22.5" customHeight="1">
      <c r="A97" s="577" t="s">
        <v>848</v>
      </c>
      <c r="B97" s="468" t="s">
        <v>849</v>
      </c>
      <c r="C97" s="588">
        <v>20753</v>
      </c>
      <c r="D97" s="588">
        <v>4408</v>
      </c>
      <c r="E97" s="574">
        <v>1</v>
      </c>
      <c r="F97" s="574">
        <v>0</v>
      </c>
      <c r="G97" s="575">
        <f>C97+E97</f>
        <v>20754</v>
      </c>
      <c r="H97" s="574">
        <f t="shared" si="4"/>
        <v>4408</v>
      </c>
      <c r="I97" s="552">
        <f t="shared" si="3"/>
        <v>0.21239279175098777</v>
      </c>
    </row>
    <row r="98" spans="1:9" ht="22.5" customHeight="1">
      <c r="A98" s="577" t="s">
        <v>769</v>
      </c>
      <c r="B98" s="468" t="s">
        <v>770</v>
      </c>
      <c r="C98" s="574">
        <v>1496</v>
      </c>
      <c r="D98" s="574">
        <v>745</v>
      </c>
      <c r="E98" s="574">
        <v>2703</v>
      </c>
      <c r="F98" s="574">
        <v>487</v>
      </c>
      <c r="G98" s="575">
        <f>C98+E98</f>
        <v>4199</v>
      </c>
      <c r="H98" s="574">
        <f t="shared" si="4"/>
        <v>1232</v>
      </c>
      <c r="I98" s="552">
        <f t="shared" si="3"/>
        <v>0.29340319123600855</v>
      </c>
    </row>
    <row r="99" spans="1:9" ht="22.5" customHeight="1">
      <c r="A99" s="577" t="s">
        <v>771</v>
      </c>
      <c r="B99" s="468" t="s">
        <v>850</v>
      </c>
      <c r="C99" s="574">
        <v>25934</v>
      </c>
      <c r="D99" s="574">
        <v>6923</v>
      </c>
      <c r="E99" s="574">
        <v>4391</v>
      </c>
      <c r="F99" s="574">
        <v>927</v>
      </c>
      <c r="G99" s="575">
        <f>C99+E99</f>
        <v>30325</v>
      </c>
      <c r="H99" s="574">
        <f t="shared" si="4"/>
        <v>7850</v>
      </c>
      <c r="I99" s="552">
        <f t="shared" si="3"/>
        <v>0.2588623248145095</v>
      </c>
    </row>
    <row r="100" spans="1:9" ht="22.5" customHeight="1">
      <c r="A100" s="586" t="s">
        <v>672</v>
      </c>
      <c r="B100" s="467" t="s">
        <v>673</v>
      </c>
      <c r="C100" s="573">
        <v>1</v>
      </c>
      <c r="D100" s="588">
        <v>0</v>
      </c>
      <c r="E100" s="574">
        <v>1</v>
      </c>
      <c r="F100" s="588">
        <v>0</v>
      </c>
      <c r="G100" s="575">
        <f t="shared" si="4"/>
        <v>2</v>
      </c>
      <c r="H100" s="574">
        <f t="shared" si="4"/>
        <v>0</v>
      </c>
      <c r="I100" s="552">
        <f t="shared" si="3"/>
        <v>0</v>
      </c>
    </row>
    <row r="101" spans="1:9" ht="22.5" customHeight="1">
      <c r="A101" s="586" t="s">
        <v>674</v>
      </c>
      <c r="B101" s="467" t="s">
        <v>675</v>
      </c>
      <c r="C101" s="573">
        <v>1</v>
      </c>
      <c r="D101" s="588">
        <v>0</v>
      </c>
      <c r="E101" s="574">
        <v>1</v>
      </c>
      <c r="F101" s="588">
        <v>0</v>
      </c>
      <c r="G101" s="575">
        <f t="shared" si="4"/>
        <v>2</v>
      </c>
      <c r="H101" s="574">
        <f t="shared" si="4"/>
        <v>0</v>
      </c>
      <c r="I101" s="552">
        <f t="shared" si="3"/>
        <v>0</v>
      </c>
    </row>
    <row r="102" spans="1:9" ht="22.5" customHeight="1">
      <c r="A102" s="586" t="s">
        <v>676</v>
      </c>
      <c r="B102" s="467" t="s">
        <v>677</v>
      </c>
      <c r="C102" s="573">
        <v>1</v>
      </c>
      <c r="D102" s="588">
        <v>0</v>
      </c>
      <c r="E102" s="574">
        <v>1</v>
      </c>
      <c r="F102" s="588">
        <v>0</v>
      </c>
      <c r="G102" s="575">
        <f t="shared" si="4"/>
        <v>2</v>
      </c>
      <c r="H102" s="574">
        <f t="shared" si="4"/>
        <v>0</v>
      </c>
      <c r="I102" s="552">
        <f t="shared" si="3"/>
        <v>0</v>
      </c>
    </row>
    <row r="103" spans="1:9" ht="22.5" customHeight="1">
      <c r="A103" s="586" t="s">
        <v>678</v>
      </c>
      <c r="B103" s="467" t="s">
        <v>679</v>
      </c>
      <c r="C103" s="573">
        <v>1</v>
      </c>
      <c r="D103" s="588">
        <v>0</v>
      </c>
      <c r="E103" s="574">
        <v>1</v>
      </c>
      <c r="F103" s="588">
        <v>0</v>
      </c>
      <c r="G103" s="575">
        <f t="shared" si="4"/>
        <v>2</v>
      </c>
      <c r="H103" s="574">
        <f t="shared" si="4"/>
        <v>0</v>
      </c>
      <c r="I103" s="552">
        <f t="shared" si="3"/>
        <v>0</v>
      </c>
    </row>
    <row r="104" spans="1:9" ht="22.5" customHeight="1">
      <c r="A104" s="572" t="s">
        <v>680</v>
      </c>
      <c r="B104" s="589" t="s">
        <v>681</v>
      </c>
      <c r="C104" s="574">
        <v>849</v>
      </c>
      <c r="D104" s="574">
        <v>245</v>
      </c>
      <c r="E104" s="574">
        <v>540</v>
      </c>
      <c r="F104" s="574">
        <v>131</v>
      </c>
      <c r="G104" s="575">
        <f t="shared" si="4"/>
        <v>1389</v>
      </c>
      <c r="H104" s="574">
        <f t="shared" si="4"/>
        <v>376</v>
      </c>
      <c r="I104" s="552">
        <f t="shared" si="3"/>
        <v>0.2706983441324694</v>
      </c>
    </row>
    <row r="105" spans="1:9" ht="22.5" customHeight="1">
      <c r="A105" s="572" t="s">
        <v>682</v>
      </c>
      <c r="B105" s="589" t="s">
        <v>683</v>
      </c>
      <c r="C105" s="573">
        <v>814</v>
      </c>
      <c r="D105" s="573">
        <v>413</v>
      </c>
      <c r="E105" s="574">
        <v>3945</v>
      </c>
      <c r="F105" s="574">
        <v>763</v>
      </c>
      <c r="G105" s="575">
        <f t="shared" si="4"/>
        <v>4759</v>
      </c>
      <c r="H105" s="574">
        <f t="shared" si="4"/>
        <v>1176</v>
      </c>
      <c r="I105" s="552">
        <f t="shared" si="3"/>
        <v>0.24711073754990545</v>
      </c>
    </row>
    <row r="106" spans="1:9" ht="22.5" customHeight="1">
      <c r="A106" s="577" t="s">
        <v>851</v>
      </c>
      <c r="B106" s="589" t="s">
        <v>852</v>
      </c>
      <c r="C106" s="573">
        <v>1507</v>
      </c>
      <c r="D106" s="573">
        <v>805</v>
      </c>
      <c r="E106" s="574">
        <v>6354</v>
      </c>
      <c r="F106" s="574">
        <v>833</v>
      </c>
      <c r="G106" s="575">
        <f t="shared" si="4"/>
        <v>7861</v>
      </c>
      <c r="H106" s="574">
        <f t="shared" si="4"/>
        <v>1638</v>
      </c>
      <c r="I106" s="552">
        <f t="shared" si="3"/>
        <v>0.20837043633125557</v>
      </c>
    </row>
    <row r="107" spans="1:9" ht="22.5" customHeight="1">
      <c r="A107" s="572" t="s">
        <v>684</v>
      </c>
      <c r="B107" s="589" t="s">
        <v>685</v>
      </c>
      <c r="C107" s="573">
        <v>243</v>
      </c>
      <c r="D107" s="573">
        <v>215</v>
      </c>
      <c r="E107" s="574">
        <v>2990</v>
      </c>
      <c r="F107" s="574">
        <v>562</v>
      </c>
      <c r="G107" s="575">
        <f t="shared" si="4"/>
        <v>3233</v>
      </c>
      <c r="H107" s="574">
        <f t="shared" si="4"/>
        <v>777</v>
      </c>
      <c r="I107" s="552">
        <f t="shared" si="3"/>
        <v>0.24033405505722238</v>
      </c>
    </row>
    <row r="108" spans="1:9" ht="22.5" customHeight="1">
      <c r="A108" s="572" t="s">
        <v>853</v>
      </c>
      <c r="B108" s="589" t="s">
        <v>854</v>
      </c>
      <c r="C108" s="573">
        <v>1</v>
      </c>
      <c r="D108" s="573">
        <v>0</v>
      </c>
      <c r="E108" s="574">
        <v>1</v>
      </c>
      <c r="F108" s="574">
        <v>0</v>
      </c>
      <c r="G108" s="575">
        <f t="shared" si="4"/>
        <v>2</v>
      </c>
      <c r="H108" s="574">
        <f t="shared" si="4"/>
        <v>0</v>
      </c>
      <c r="I108" s="552">
        <f t="shared" si="3"/>
        <v>0</v>
      </c>
    </row>
    <row r="109" spans="1:9" ht="22.5" customHeight="1">
      <c r="A109" s="572" t="s">
        <v>855</v>
      </c>
      <c r="B109" s="589" t="s">
        <v>856</v>
      </c>
      <c r="C109" s="573">
        <v>7</v>
      </c>
      <c r="D109" s="573">
        <v>2</v>
      </c>
      <c r="E109" s="574">
        <v>1</v>
      </c>
      <c r="F109" s="574">
        <v>0</v>
      </c>
      <c r="G109" s="575">
        <f t="shared" si="4"/>
        <v>8</v>
      </c>
      <c r="H109" s="574">
        <f t="shared" si="4"/>
        <v>2</v>
      </c>
      <c r="I109" s="552">
        <f t="shared" si="3"/>
        <v>0.25</v>
      </c>
    </row>
    <row r="110" spans="1:9" ht="22.5" customHeight="1">
      <c r="A110" s="583" t="s">
        <v>686</v>
      </c>
      <c r="B110" s="472" t="s">
        <v>687</v>
      </c>
      <c r="C110" s="573">
        <v>1</v>
      </c>
      <c r="D110" s="573">
        <v>0</v>
      </c>
      <c r="E110" s="574">
        <v>1</v>
      </c>
      <c r="F110" s="574">
        <v>0</v>
      </c>
      <c r="G110" s="575">
        <f t="shared" si="4"/>
        <v>2</v>
      </c>
      <c r="H110" s="574">
        <f t="shared" si="4"/>
        <v>0</v>
      </c>
      <c r="I110" s="552">
        <f t="shared" si="3"/>
        <v>0</v>
      </c>
    </row>
    <row r="111" spans="1:9" ht="22.5" customHeight="1">
      <c r="A111" s="583" t="s">
        <v>857</v>
      </c>
      <c r="B111" s="472" t="s">
        <v>858</v>
      </c>
      <c r="C111" s="574">
        <v>491</v>
      </c>
      <c r="D111" s="574">
        <v>349</v>
      </c>
      <c r="E111" s="574">
        <v>1550</v>
      </c>
      <c r="F111" s="574">
        <v>631</v>
      </c>
      <c r="G111" s="575">
        <f t="shared" si="4"/>
        <v>2041</v>
      </c>
      <c r="H111" s="574">
        <f t="shared" si="4"/>
        <v>980</v>
      </c>
      <c r="I111" s="552">
        <f t="shared" si="3"/>
        <v>0.48015678588926997</v>
      </c>
    </row>
    <row r="112" spans="1:9" ht="22.5" customHeight="1">
      <c r="A112" s="572" t="s">
        <v>688</v>
      </c>
      <c r="B112" s="653" t="s">
        <v>978</v>
      </c>
      <c r="C112" s="573">
        <v>1</v>
      </c>
      <c r="D112" s="573">
        <v>0</v>
      </c>
      <c r="E112" s="574">
        <v>1</v>
      </c>
      <c r="F112" s="573">
        <v>0</v>
      </c>
      <c r="G112" s="575">
        <f t="shared" si="4"/>
        <v>2</v>
      </c>
      <c r="H112" s="652">
        <f t="shared" si="4"/>
        <v>0</v>
      </c>
      <c r="I112" s="552">
        <f t="shared" si="3"/>
        <v>0</v>
      </c>
    </row>
    <row r="113" spans="1:9" ht="22.5" customHeight="1">
      <c r="A113" s="572" t="s">
        <v>689</v>
      </c>
      <c r="B113" s="653" t="s">
        <v>690</v>
      </c>
      <c r="C113" s="573">
        <v>1</v>
      </c>
      <c r="D113" s="573">
        <v>0</v>
      </c>
      <c r="E113" s="574">
        <v>1</v>
      </c>
      <c r="F113" s="573">
        <v>0</v>
      </c>
      <c r="G113" s="575">
        <f t="shared" si="4"/>
        <v>2</v>
      </c>
      <c r="H113" s="652">
        <f t="shared" si="4"/>
        <v>0</v>
      </c>
      <c r="I113" s="552">
        <f t="shared" si="3"/>
        <v>0</v>
      </c>
    </row>
    <row r="114" spans="1:9" ht="22.5" customHeight="1">
      <c r="A114" s="572" t="s">
        <v>691</v>
      </c>
      <c r="B114" s="589" t="s">
        <v>692</v>
      </c>
      <c r="C114" s="573">
        <v>1</v>
      </c>
      <c r="D114" s="573">
        <v>0</v>
      </c>
      <c r="E114" s="574">
        <v>1</v>
      </c>
      <c r="F114" s="573">
        <v>0</v>
      </c>
      <c r="G114" s="575">
        <f t="shared" si="4"/>
        <v>2</v>
      </c>
      <c r="H114" s="574">
        <f t="shared" si="4"/>
        <v>0</v>
      </c>
      <c r="I114" s="552">
        <f t="shared" si="3"/>
        <v>0</v>
      </c>
    </row>
    <row r="115" spans="1:9" ht="22.5" customHeight="1">
      <c r="A115" s="572" t="s">
        <v>859</v>
      </c>
      <c r="B115" s="589" t="s">
        <v>860</v>
      </c>
      <c r="C115" s="574">
        <v>302</v>
      </c>
      <c r="D115" s="574">
        <v>101</v>
      </c>
      <c r="E115" s="573">
        <v>1</v>
      </c>
      <c r="F115" s="573">
        <v>0</v>
      </c>
      <c r="G115" s="575">
        <f t="shared" si="4"/>
        <v>303</v>
      </c>
      <c r="H115" s="574">
        <f t="shared" si="4"/>
        <v>101</v>
      </c>
      <c r="I115" s="552">
        <f t="shared" si="3"/>
        <v>0.3333333333333333</v>
      </c>
    </row>
    <row r="116" spans="1:9" ht="22.5" customHeight="1">
      <c r="A116" s="572" t="s">
        <v>861</v>
      </c>
      <c r="B116" s="589" t="s">
        <v>862</v>
      </c>
      <c r="C116" s="573">
        <v>1</v>
      </c>
      <c r="D116" s="573">
        <v>0</v>
      </c>
      <c r="E116" s="574">
        <v>1</v>
      </c>
      <c r="F116" s="573">
        <v>0</v>
      </c>
      <c r="G116" s="575">
        <f t="shared" si="4"/>
        <v>2</v>
      </c>
      <c r="H116" s="574">
        <f t="shared" si="4"/>
        <v>0</v>
      </c>
      <c r="I116" s="552">
        <f t="shared" si="3"/>
        <v>0</v>
      </c>
    </row>
    <row r="117" spans="1:9" ht="22.5" customHeight="1">
      <c r="A117" s="572" t="s">
        <v>863</v>
      </c>
      <c r="B117" s="589" t="s">
        <v>864</v>
      </c>
      <c r="C117" s="573">
        <v>1</v>
      </c>
      <c r="D117" s="573">
        <v>1</v>
      </c>
      <c r="E117" s="574">
        <v>1</v>
      </c>
      <c r="F117" s="574">
        <v>0</v>
      </c>
      <c r="G117" s="575">
        <f t="shared" si="4"/>
        <v>2</v>
      </c>
      <c r="H117" s="574">
        <f t="shared" si="4"/>
        <v>1</v>
      </c>
      <c r="I117" s="552">
        <f t="shared" si="3"/>
        <v>0.5</v>
      </c>
    </row>
    <row r="118" spans="1:9" ht="22.5" customHeight="1">
      <c r="A118" s="572" t="s">
        <v>865</v>
      </c>
      <c r="B118" s="589" t="s">
        <v>866</v>
      </c>
      <c r="C118" s="574">
        <v>5</v>
      </c>
      <c r="D118" s="574">
        <v>0</v>
      </c>
      <c r="E118" s="574">
        <v>2</v>
      </c>
      <c r="F118" s="574">
        <v>1</v>
      </c>
      <c r="G118" s="575">
        <f t="shared" si="4"/>
        <v>7</v>
      </c>
      <c r="H118" s="574">
        <f t="shared" si="4"/>
        <v>1</v>
      </c>
      <c r="I118" s="552">
        <f t="shared" si="3"/>
        <v>0.14285714285714285</v>
      </c>
    </row>
    <row r="119" spans="1:9" ht="22.5" customHeight="1">
      <c r="A119" s="572" t="s">
        <v>867</v>
      </c>
      <c r="B119" s="589" t="s">
        <v>868</v>
      </c>
      <c r="C119" s="573">
        <v>26</v>
      </c>
      <c r="D119" s="573">
        <v>0</v>
      </c>
      <c r="E119" s="574">
        <v>1</v>
      </c>
      <c r="F119" s="574">
        <v>0</v>
      </c>
      <c r="G119" s="575">
        <f t="shared" si="4"/>
        <v>27</v>
      </c>
      <c r="H119" s="574">
        <f t="shared" si="4"/>
        <v>0</v>
      </c>
      <c r="I119" s="552">
        <f t="shared" si="3"/>
        <v>0</v>
      </c>
    </row>
    <row r="120" spans="1:9" ht="22.5" customHeight="1">
      <c r="A120" s="586" t="s">
        <v>693</v>
      </c>
      <c r="B120" s="467" t="s">
        <v>694</v>
      </c>
      <c r="C120" s="573">
        <v>4469</v>
      </c>
      <c r="D120" s="573">
        <v>2130</v>
      </c>
      <c r="E120" s="574">
        <v>1531</v>
      </c>
      <c r="F120" s="574">
        <v>333</v>
      </c>
      <c r="G120" s="575">
        <f t="shared" si="4"/>
        <v>6000</v>
      </c>
      <c r="H120" s="574">
        <f t="shared" si="4"/>
        <v>2463</v>
      </c>
      <c r="I120" s="552">
        <f t="shared" si="3"/>
        <v>0.4105</v>
      </c>
    </row>
    <row r="121" spans="1:9" ht="22.5" customHeight="1">
      <c r="A121" s="572" t="s">
        <v>695</v>
      </c>
      <c r="B121" s="589" t="s">
        <v>696</v>
      </c>
      <c r="C121" s="574">
        <v>101</v>
      </c>
      <c r="D121" s="574">
        <v>2</v>
      </c>
      <c r="E121" s="574">
        <v>1837</v>
      </c>
      <c r="F121" s="574">
        <v>417</v>
      </c>
      <c r="G121" s="575">
        <f t="shared" si="4"/>
        <v>1938</v>
      </c>
      <c r="H121" s="574">
        <f t="shared" si="4"/>
        <v>419</v>
      </c>
      <c r="I121" s="552">
        <f t="shared" si="3"/>
        <v>0.21620227038183695</v>
      </c>
    </row>
    <row r="122" spans="1:9" ht="22.5" customHeight="1">
      <c r="A122" s="572" t="s">
        <v>697</v>
      </c>
      <c r="B122" s="589" t="s">
        <v>698</v>
      </c>
      <c r="C122" s="574">
        <v>15</v>
      </c>
      <c r="D122" s="574">
        <v>2</v>
      </c>
      <c r="E122" s="574">
        <v>540</v>
      </c>
      <c r="F122" s="574">
        <v>131</v>
      </c>
      <c r="G122" s="575">
        <f t="shared" si="4"/>
        <v>555</v>
      </c>
      <c r="H122" s="574">
        <f t="shared" si="4"/>
        <v>133</v>
      </c>
      <c r="I122" s="552">
        <f t="shared" si="3"/>
        <v>0.23963963963963963</v>
      </c>
    </row>
    <row r="123" spans="1:9" ht="22.5" customHeight="1">
      <c r="A123" s="572" t="s">
        <v>869</v>
      </c>
      <c r="B123" s="589" t="s">
        <v>870</v>
      </c>
      <c r="C123" s="574">
        <v>41</v>
      </c>
      <c r="D123" s="574">
        <v>17</v>
      </c>
      <c r="E123" s="574">
        <v>1</v>
      </c>
      <c r="F123" s="574">
        <v>0</v>
      </c>
      <c r="G123" s="575">
        <f t="shared" si="4"/>
        <v>42</v>
      </c>
      <c r="H123" s="574">
        <f t="shared" si="4"/>
        <v>17</v>
      </c>
      <c r="I123" s="552">
        <f t="shared" si="3"/>
        <v>0.40476190476190477</v>
      </c>
    </row>
    <row r="124" spans="1:9" ht="22.5" customHeight="1">
      <c r="A124" s="577" t="s">
        <v>871</v>
      </c>
      <c r="B124" s="468" t="s">
        <v>872</v>
      </c>
      <c r="C124" s="573">
        <v>1</v>
      </c>
      <c r="D124" s="573">
        <v>0</v>
      </c>
      <c r="E124" s="574">
        <v>1</v>
      </c>
      <c r="F124" s="574">
        <v>0</v>
      </c>
      <c r="G124" s="575">
        <f t="shared" si="4"/>
        <v>2</v>
      </c>
      <c r="H124" s="574">
        <f t="shared" si="4"/>
        <v>0</v>
      </c>
      <c r="I124" s="552">
        <f t="shared" si="3"/>
        <v>0</v>
      </c>
    </row>
    <row r="125" spans="1:9" ht="22.5" customHeight="1">
      <c r="A125" s="577" t="s">
        <v>699</v>
      </c>
      <c r="B125" s="467" t="s">
        <v>700</v>
      </c>
      <c r="C125" s="574">
        <v>15</v>
      </c>
      <c r="D125" s="574">
        <v>2</v>
      </c>
      <c r="E125" s="574">
        <v>540</v>
      </c>
      <c r="F125" s="574">
        <v>131</v>
      </c>
      <c r="G125" s="575">
        <f t="shared" si="4"/>
        <v>555</v>
      </c>
      <c r="H125" s="574">
        <f t="shared" si="4"/>
        <v>133</v>
      </c>
      <c r="I125" s="552">
        <f t="shared" si="3"/>
        <v>0.23963963963963963</v>
      </c>
    </row>
    <row r="126" spans="1:9" ht="22.5" customHeight="1">
      <c r="A126" s="572" t="s">
        <v>701</v>
      </c>
      <c r="B126" s="589" t="s">
        <v>702</v>
      </c>
      <c r="C126" s="573">
        <v>380</v>
      </c>
      <c r="D126" s="573">
        <v>280</v>
      </c>
      <c r="E126" s="574">
        <v>3998</v>
      </c>
      <c r="F126" s="574">
        <v>802</v>
      </c>
      <c r="G126" s="575">
        <f t="shared" si="4"/>
        <v>4378</v>
      </c>
      <c r="H126" s="574">
        <f t="shared" si="4"/>
        <v>1082</v>
      </c>
      <c r="I126" s="552">
        <f t="shared" si="3"/>
        <v>0.24714481498401097</v>
      </c>
    </row>
    <row r="127" spans="1:9" ht="22.5" customHeight="1">
      <c r="A127" s="572" t="s">
        <v>703</v>
      </c>
      <c r="B127" s="589" t="s">
        <v>704</v>
      </c>
      <c r="C127" s="573">
        <v>296</v>
      </c>
      <c r="D127" s="573">
        <v>217</v>
      </c>
      <c r="E127" s="574">
        <v>3947</v>
      </c>
      <c r="F127" s="574">
        <v>773</v>
      </c>
      <c r="G127" s="575">
        <f t="shared" si="4"/>
        <v>4243</v>
      </c>
      <c r="H127" s="574">
        <f t="shared" si="4"/>
        <v>990</v>
      </c>
      <c r="I127" s="552">
        <f t="shared" si="3"/>
        <v>0.23332547725665803</v>
      </c>
    </row>
    <row r="128" spans="1:9" ht="22.5" customHeight="1">
      <c r="A128" s="572" t="s">
        <v>705</v>
      </c>
      <c r="B128" s="589" t="s">
        <v>706</v>
      </c>
      <c r="C128" s="574">
        <v>15</v>
      </c>
      <c r="D128" s="574">
        <v>2</v>
      </c>
      <c r="E128" s="574">
        <v>540</v>
      </c>
      <c r="F128" s="574">
        <v>131</v>
      </c>
      <c r="G128" s="575">
        <f t="shared" si="4"/>
        <v>555</v>
      </c>
      <c r="H128" s="574">
        <f t="shared" si="4"/>
        <v>133</v>
      </c>
      <c r="I128" s="552">
        <f t="shared" si="3"/>
        <v>0.23963963963963963</v>
      </c>
    </row>
    <row r="129" spans="1:9" ht="22.5" customHeight="1">
      <c r="A129" s="586" t="s">
        <v>707</v>
      </c>
      <c r="B129" s="467" t="s">
        <v>873</v>
      </c>
      <c r="C129" s="573">
        <v>1</v>
      </c>
      <c r="D129" s="573">
        <v>0</v>
      </c>
      <c r="E129" s="574">
        <v>1</v>
      </c>
      <c r="F129" s="574">
        <v>0</v>
      </c>
      <c r="G129" s="575">
        <f t="shared" si="4"/>
        <v>2</v>
      </c>
      <c r="H129" s="574">
        <f t="shared" si="4"/>
        <v>0</v>
      </c>
      <c r="I129" s="552">
        <f t="shared" si="3"/>
        <v>0</v>
      </c>
    </row>
    <row r="130" spans="1:9" ht="22.5" customHeight="1">
      <c r="A130" s="572" t="s">
        <v>708</v>
      </c>
      <c r="B130" s="589" t="s">
        <v>709</v>
      </c>
      <c r="C130" s="573">
        <v>21791</v>
      </c>
      <c r="D130" s="573">
        <v>5497</v>
      </c>
      <c r="E130" s="574">
        <v>12877</v>
      </c>
      <c r="F130" s="574">
        <v>2633</v>
      </c>
      <c r="G130" s="575">
        <f t="shared" si="4"/>
        <v>34668</v>
      </c>
      <c r="H130" s="574">
        <f t="shared" si="4"/>
        <v>8130</v>
      </c>
      <c r="I130" s="552">
        <f t="shared" si="3"/>
        <v>0.23451021114572518</v>
      </c>
    </row>
    <row r="131" spans="1:9" ht="22.5" customHeight="1">
      <c r="A131" s="577" t="s">
        <v>710</v>
      </c>
      <c r="B131" s="468" t="s">
        <v>711</v>
      </c>
      <c r="C131" s="573">
        <v>2061</v>
      </c>
      <c r="D131" s="573">
        <v>524</v>
      </c>
      <c r="E131" s="574">
        <v>113</v>
      </c>
      <c r="F131" s="574">
        <v>37</v>
      </c>
      <c r="G131" s="575">
        <f t="shared" si="4"/>
        <v>2174</v>
      </c>
      <c r="H131" s="574">
        <f t="shared" si="4"/>
        <v>561</v>
      </c>
      <c r="I131" s="552">
        <f t="shared" si="3"/>
        <v>0.2580496780128795</v>
      </c>
    </row>
    <row r="132" spans="1:9" ht="22.5" customHeight="1">
      <c r="A132" s="577" t="s">
        <v>712</v>
      </c>
      <c r="B132" s="468" t="s">
        <v>713</v>
      </c>
      <c r="C132" s="573">
        <v>7</v>
      </c>
      <c r="D132" s="573">
        <v>0</v>
      </c>
      <c r="E132" s="574">
        <v>58</v>
      </c>
      <c r="F132" s="574">
        <v>26</v>
      </c>
      <c r="G132" s="575">
        <f t="shared" si="4"/>
        <v>65</v>
      </c>
      <c r="H132" s="574">
        <f t="shared" si="4"/>
        <v>26</v>
      </c>
      <c r="I132" s="552">
        <f t="shared" si="3"/>
        <v>0.4</v>
      </c>
    </row>
    <row r="133" spans="1:9" ht="22.5" customHeight="1">
      <c r="A133" s="577" t="s">
        <v>714</v>
      </c>
      <c r="B133" s="468" t="s">
        <v>715</v>
      </c>
      <c r="C133" s="573">
        <v>1</v>
      </c>
      <c r="D133" s="573">
        <v>0</v>
      </c>
      <c r="E133" s="574">
        <v>1</v>
      </c>
      <c r="F133" s="574">
        <v>0</v>
      </c>
      <c r="G133" s="575">
        <f t="shared" si="4"/>
        <v>2</v>
      </c>
      <c r="H133" s="574">
        <f t="shared" si="4"/>
        <v>0</v>
      </c>
      <c r="I133" s="552">
        <f t="shared" si="3"/>
        <v>0</v>
      </c>
    </row>
    <row r="134" spans="1:9" ht="22.5" customHeight="1">
      <c r="A134" s="590" t="s">
        <v>716</v>
      </c>
      <c r="B134" s="591" t="s">
        <v>717</v>
      </c>
      <c r="C134" s="573">
        <v>1</v>
      </c>
      <c r="D134" s="573">
        <v>0</v>
      </c>
      <c r="E134" s="574">
        <v>1</v>
      </c>
      <c r="F134" s="574">
        <v>0</v>
      </c>
      <c r="G134" s="575">
        <f t="shared" si="4"/>
        <v>2</v>
      </c>
      <c r="H134" s="574">
        <f t="shared" si="4"/>
        <v>0</v>
      </c>
      <c r="I134" s="552">
        <f t="shared" si="3"/>
        <v>0</v>
      </c>
    </row>
    <row r="135" spans="1:9" ht="22.5" customHeight="1">
      <c r="A135" s="577" t="s">
        <v>718</v>
      </c>
      <c r="B135" s="468" t="s">
        <v>719</v>
      </c>
      <c r="C135" s="574">
        <v>2639</v>
      </c>
      <c r="D135" s="574">
        <v>2162</v>
      </c>
      <c r="E135" s="574">
        <v>25861</v>
      </c>
      <c r="F135" s="574">
        <v>5268</v>
      </c>
      <c r="G135" s="575">
        <f t="shared" si="4"/>
        <v>28500</v>
      </c>
      <c r="H135" s="574">
        <f t="shared" si="4"/>
        <v>7430</v>
      </c>
      <c r="I135" s="552">
        <f t="shared" si="3"/>
        <v>0.26070175438596493</v>
      </c>
    </row>
    <row r="136" spans="1:9" ht="22.5" customHeight="1">
      <c r="A136" s="577" t="s">
        <v>874</v>
      </c>
      <c r="B136" s="468" t="s">
        <v>875</v>
      </c>
      <c r="C136" s="574">
        <v>31</v>
      </c>
      <c r="D136" s="574">
        <v>31</v>
      </c>
      <c r="E136" s="574">
        <v>450</v>
      </c>
      <c r="F136" s="574">
        <v>53</v>
      </c>
      <c r="G136" s="575">
        <f t="shared" si="4"/>
        <v>481</v>
      </c>
      <c r="H136" s="574">
        <f t="shared" si="4"/>
        <v>84</v>
      </c>
      <c r="I136" s="552">
        <f t="shared" si="3"/>
        <v>0.17463617463617465</v>
      </c>
    </row>
    <row r="137" spans="1:9" ht="22.5" customHeight="1">
      <c r="A137" s="760" t="s">
        <v>567</v>
      </c>
      <c r="B137" s="768"/>
      <c r="C137" s="456">
        <f aca="true" t="shared" si="5" ref="C137:H137">SUM(C11:C136)</f>
        <v>221992</v>
      </c>
      <c r="D137" s="457">
        <f t="shared" si="5"/>
        <v>79334</v>
      </c>
      <c r="E137" s="456">
        <f t="shared" si="5"/>
        <v>322833</v>
      </c>
      <c r="F137" s="457">
        <f t="shared" si="5"/>
        <v>64203</v>
      </c>
      <c r="G137" s="456">
        <f t="shared" si="5"/>
        <v>544825</v>
      </c>
      <c r="H137" s="457">
        <f t="shared" si="5"/>
        <v>143537</v>
      </c>
      <c r="I137" s="552">
        <f>H137/G137</f>
        <v>0.2634552379204332</v>
      </c>
    </row>
    <row r="138" spans="1:9" ht="22.5" customHeight="1">
      <c r="A138" s="363"/>
      <c r="B138" s="362"/>
      <c r="C138" s="109"/>
      <c r="D138" s="109"/>
      <c r="E138" s="109"/>
      <c r="F138" s="109"/>
      <c r="G138" s="110"/>
      <c r="H138" s="109"/>
      <c r="I138" s="452"/>
    </row>
    <row r="139" spans="1:9" ht="22.5" customHeight="1">
      <c r="A139" s="769" t="s">
        <v>721</v>
      </c>
      <c r="B139" s="770"/>
      <c r="C139" s="770"/>
      <c r="D139" s="770"/>
      <c r="E139" s="770"/>
      <c r="F139" s="770"/>
      <c r="G139" s="770"/>
      <c r="H139" s="771"/>
      <c r="I139" s="452"/>
    </row>
    <row r="140" spans="1:9" ht="22.5" customHeight="1">
      <c r="A140" s="772"/>
      <c r="B140" s="773"/>
      <c r="C140" s="773"/>
      <c r="D140" s="773"/>
      <c r="E140" s="773"/>
      <c r="F140" s="773"/>
      <c r="G140" s="773"/>
      <c r="H140" s="774"/>
      <c r="I140" s="452"/>
    </row>
    <row r="141" spans="1:9" ht="22.5" customHeight="1">
      <c r="A141" s="615">
        <v>90003</v>
      </c>
      <c r="B141" s="592" t="s">
        <v>577</v>
      </c>
      <c r="C141" s="574">
        <v>516</v>
      </c>
      <c r="D141" s="574">
        <v>694</v>
      </c>
      <c r="E141" s="574">
        <v>7704</v>
      </c>
      <c r="F141" s="574">
        <v>1852</v>
      </c>
      <c r="G141" s="397">
        <f aca="true" t="shared" si="6" ref="G141:H156">C141+E141</f>
        <v>8220</v>
      </c>
      <c r="H141" s="397">
        <f t="shared" si="6"/>
        <v>2546</v>
      </c>
      <c r="I141" s="552">
        <f aca="true" t="shared" si="7" ref="I141:I204">H141/G141</f>
        <v>0.3097323600973236</v>
      </c>
    </row>
    <row r="142" spans="1:9" ht="22.5" customHeight="1">
      <c r="A142" s="615">
        <v>90009</v>
      </c>
      <c r="B142" s="592" t="s">
        <v>578</v>
      </c>
      <c r="C142" s="574">
        <v>374</v>
      </c>
      <c r="D142" s="574">
        <v>117</v>
      </c>
      <c r="E142" s="574">
        <v>74</v>
      </c>
      <c r="F142" s="574">
        <v>14</v>
      </c>
      <c r="G142" s="397">
        <f t="shared" si="6"/>
        <v>448</v>
      </c>
      <c r="H142" s="397">
        <f t="shared" si="6"/>
        <v>131</v>
      </c>
      <c r="I142" s="552">
        <f t="shared" si="7"/>
        <v>0.2924107142857143</v>
      </c>
    </row>
    <row r="143" spans="1:9" ht="22.5" customHeight="1">
      <c r="A143" s="615">
        <v>90041</v>
      </c>
      <c r="B143" s="592" t="s">
        <v>579</v>
      </c>
      <c r="C143" s="573">
        <v>80</v>
      </c>
      <c r="D143" s="573">
        <v>30</v>
      </c>
      <c r="E143" s="573">
        <v>0</v>
      </c>
      <c r="F143" s="573">
        <v>0</v>
      </c>
      <c r="G143" s="397">
        <f t="shared" si="6"/>
        <v>80</v>
      </c>
      <c r="H143" s="397">
        <f t="shared" si="6"/>
        <v>30</v>
      </c>
      <c r="I143" s="552">
        <f t="shared" si="7"/>
        <v>0.375</v>
      </c>
    </row>
    <row r="144" spans="1:9" ht="22.5" customHeight="1">
      <c r="A144" s="615">
        <v>90042</v>
      </c>
      <c r="B144" s="592" t="s">
        <v>580</v>
      </c>
      <c r="C144" s="573">
        <v>155</v>
      </c>
      <c r="D144" s="573">
        <v>204</v>
      </c>
      <c r="E144" s="574">
        <v>2682</v>
      </c>
      <c r="F144" s="574">
        <v>693</v>
      </c>
      <c r="G144" s="397">
        <f t="shared" si="6"/>
        <v>2837</v>
      </c>
      <c r="H144" s="397">
        <f t="shared" si="6"/>
        <v>897</v>
      </c>
      <c r="I144" s="552">
        <f t="shared" si="7"/>
        <v>0.31617906238984844</v>
      </c>
    </row>
    <row r="145" spans="1:9" ht="22.5" customHeight="1">
      <c r="A145" s="615">
        <v>90045</v>
      </c>
      <c r="B145" s="592" t="s">
        <v>581</v>
      </c>
      <c r="C145" s="573">
        <v>5806</v>
      </c>
      <c r="D145" s="573">
        <v>1063</v>
      </c>
      <c r="E145" s="574">
        <v>4229</v>
      </c>
      <c r="F145" s="574">
        <v>1175</v>
      </c>
      <c r="G145" s="397">
        <f t="shared" si="6"/>
        <v>10035</v>
      </c>
      <c r="H145" s="397">
        <f t="shared" si="6"/>
        <v>2238</v>
      </c>
      <c r="I145" s="552">
        <f t="shared" si="7"/>
        <v>0.22301943198804186</v>
      </c>
    </row>
    <row r="146" spans="1:9" ht="22.5" customHeight="1">
      <c r="A146" s="615">
        <v>90080</v>
      </c>
      <c r="B146" s="592" t="s">
        <v>807</v>
      </c>
      <c r="C146" s="573">
        <v>596</v>
      </c>
      <c r="D146" s="573">
        <v>133</v>
      </c>
      <c r="E146" s="573">
        <v>0</v>
      </c>
      <c r="F146" s="573">
        <v>0</v>
      </c>
      <c r="G146" s="397">
        <f t="shared" si="6"/>
        <v>596</v>
      </c>
      <c r="H146" s="397">
        <f t="shared" si="6"/>
        <v>133</v>
      </c>
      <c r="I146" s="552">
        <f t="shared" si="7"/>
        <v>0.2231543624161074</v>
      </c>
    </row>
    <row r="147" spans="1:9" ht="22.5" customHeight="1">
      <c r="A147" s="594" t="s">
        <v>584</v>
      </c>
      <c r="B147" s="468" t="s">
        <v>585</v>
      </c>
      <c r="C147" s="573">
        <v>18</v>
      </c>
      <c r="D147" s="573">
        <v>22</v>
      </c>
      <c r="E147" s="574">
        <v>1202</v>
      </c>
      <c r="F147" s="574">
        <v>468</v>
      </c>
      <c r="G147" s="397">
        <f t="shared" si="6"/>
        <v>1220</v>
      </c>
      <c r="H147" s="397">
        <f t="shared" si="6"/>
        <v>490</v>
      </c>
      <c r="I147" s="552">
        <f t="shared" si="7"/>
        <v>0.4016393442622951</v>
      </c>
    </row>
    <row r="148" spans="1:9" ht="22.5" customHeight="1">
      <c r="A148" s="595" t="s">
        <v>589</v>
      </c>
      <c r="B148" s="470" t="s">
        <v>590</v>
      </c>
      <c r="C148" s="573">
        <v>1</v>
      </c>
      <c r="D148" s="573">
        <v>0</v>
      </c>
      <c r="E148" s="573">
        <v>1</v>
      </c>
      <c r="F148" s="573">
        <v>0</v>
      </c>
      <c r="G148" s="397">
        <f t="shared" si="6"/>
        <v>2</v>
      </c>
      <c r="H148" s="397">
        <f t="shared" si="6"/>
        <v>0</v>
      </c>
      <c r="I148" s="552">
        <f t="shared" si="7"/>
        <v>0</v>
      </c>
    </row>
    <row r="149" spans="1:9" ht="22.5" customHeight="1">
      <c r="A149" s="596" t="s">
        <v>591</v>
      </c>
      <c r="B149" s="465" t="s">
        <v>592</v>
      </c>
      <c r="C149" s="573">
        <v>1</v>
      </c>
      <c r="D149" s="573">
        <v>0</v>
      </c>
      <c r="E149" s="573">
        <v>1</v>
      </c>
      <c r="F149" s="573">
        <v>0</v>
      </c>
      <c r="G149" s="397">
        <f t="shared" si="6"/>
        <v>2</v>
      </c>
      <c r="H149" s="397">
        <f t="shared" si="6"/>
        <v>0</v>
      </c>
      <c r="I149" s="552">
        <f t="shared" si="7"/>
        <v>0</v>
      </c>
    </row>
    <row r="150" spans="1:9" ht="22.5" customHeight="1">
      <c r="A150" s="596" t="s">
        <v>593</v>
      </c>
      <c r="B150" s="467" t="s">
        <v>594</v>
      </c>
      <c r="C150" s="573">
        <v>1</v>
      </c>
      <c r="D150" s="573">
        <v>0</v>
      </c>
      <c r="E150" s="573">
        <v>1</v>
      </c>
      <c r="F150" s="573">
        <v>0</v>
      </c>
      <c r="G150" s="397">
        <f t="shared" si="6"/>
        <v>2</v>
      </c>
      <c r="H150" s="397">
        <f t="shared" si="6"/>
        <v>0</v>
      </c>
      <c r="I150" s="552">
        <f t="shared" si="7"/>
        <v>0</v>
      </c>
    </row>
    <row r="151" spans="1:9" ht="22.5" customHeight="1">
      <c r="A151" s="596" t="s">
        <v>595</v>
      </c>
      <c r="B151" s="467" t="s">
        <v>596</v>
      </c>
      <c r="C151" s="573">
        <v>1</v>
      </c>
      <c r="D151" s="573">
        <v>0</v>
      </c>
      <c r="E151" s="573">
        <v>1</v>
      </c>
      <c r="F151" s="573">
        <v>0</v>
      </c>
      <c r="G151" s="397">
        <f t="shared" si="6"/>
        <v>2</v>
      </c>
      <c r="H151" s="397">
        <f t="shared" si="6"/>
        <v>0</v>
      </c>
      <c r="I151" s="552">
        <f t="shared" si="7"/>
        <v>0</v>
      </c>
    </row>
    <row r="152" spans="1:9" ht="22.5" customHeight="1">
      <c r="A152" s="596" t="s">
        <v>597</v>
      </c>
      <c r="B152" s="467" t="s">
        <v>598</v>
      </c>
      <c r="C152" s="573">
        <v>1</v>
      </c>
      <c r="D152" s="573">
        <v>0</v>
      </c>
      <c r="E152" s="573">
        <v>1</v>
      </c>
      <c r="F152" s="573">
        <v>0</v>
      </c>
      <c r="G152" s="397">
        <f t="shared" si="6"/>
        <v>2</v>
      </c>
      <c r="H152" s="397">
        <f t="shared" si="6"/>
        <v>0</v>
      </c>
      <c r="I152" s="552">
        <f t="shared" si="7"/>
        <v>0</v>
      </c>
    </row>
    <row r="153" spans="1:9" ht="22.5" customHeight="1">
      <c r="A153" s="596" t="s">
        <v>599</v>
      </c>
      <c r="B153" s="467" t="s">
        <v>600</v>
      </c>
      <c r="C153" s="573">
        <v>1</v>
      </c>
      <c r="D153" s="573">
        <v>0</v>
      </c>
      <c r="E153" s="573">
        <v>1</v>
      </c>
      <c r="F153" s="573">
        <v>0</v>
      </c>
      <c r="G153" s="397">
        <f t="shared" si="6"/>
        <v>2</v>
      </c>
      <c r="H153" s="397">
        <f t="shared" si="6"/>
        <v>0</v>
      </c>
      <c r="I153" s="552">
        <f t="shared" si="7"/>
        <v>0</v>
      </c>
    </row>
    <row r="154" spans="1:9" ht="22.5" customHeight="1">
      <c r="A154" s="596" t="s">
        <v>601</v>
      </c>
      <c r="B154" s="467" t="s">
        <v>602</v>
      </c>
      <c r="C154" s="573">
        <v>1</v>
      </c>
      <c r="D154" s="573">
        <v>0</v>
      </c>
      <c r="E154" s="573">
        <v>1</v>
      </c>
      <c r="F154" s="573">
        <v>0</v>
      </c>
      <c r="G154" s="397">
        <f t="shared" si="6"/>
        <v>2</v>
      </c>
      <c r="H154" s="397">
        <f t="shared" si="6"/>
        <v>0</v>
      </c>
      <c r="I154" s="552">
        <f t="shared" si="7"/>
        <v>0</v>
      </c>
    </row>
    <row r="155" spans="1:9" ht="22.5" customHeight="1">
      <c r="A155" s="596" t="s">
        <v>603</v>
      </c>
      <c r="B155" s="467" t="s">
        <v>604</v>
      </c>
      <c r="C155" s="573">
        <v>1</v>
      </c>
      <c r="D155" s="573">
        <v>0</v>
      </c>
      <c r="E155" s="573">
        <v>1</v>
      </c>
      <c r="F155" s="573">
        <v>0</v>
      </c>
      <c r="G155" s="397">
        <f t="shared" si="6"/>
        <v>2</v>
      </c>
      <c r="H155" s="397">
        <f t="shared" si="6"/>
        <v>0</v>
      </c>
      <c r="I155" s="552">
        <f t="shared" si="7"/>
        <v>0</v>
      </c>
    </row>
    <row r="156" spans="1:9" ht="22.5" customHeight="1">
      <c r="A156" s="596" t="s">
        <v>605</v>
      </c>
      <c r="B156" s="467" t="s">
        <v>606</v>
      </c>
      <c r="C156" s="573">
        <v>1</v>
      </c>
      <c r="D156" s="573">
        <v>0</v>
      </c>
      <c r="E156" s="573">
        <v>1</v>
      </c>
      <c r="F156" s="573">
        <v>0</v>
      </c>
      <c r="G156" s="397">
        <f t="shared" si="6"/>
        <v>2</v>
      </c>
      <c r="H156" s="397">
        <f t="shared" si="6"/>
        <v>0</v>
      </c>
      <c r="I156" s="552">
        <f t="shared" si="7"/>
        <v>0</v>
      </c>
    </row>
    <row r="157" spans="1:9" ht="22.5" customHeight="1">
      <c r="A157" s="596" t="s">
        <v>607</v>
      </c>
      <c r="B157" s="467" t="s">
        <v>608</v>
      </c>
      <c r="C157" s="573">
        <v>1</v>
      </c>
      <c r="D157" s="573">
        <v>0</v>
      </c>
      <c r="E157" s="573">
        <v>1</v>
      </c>
      <c r="F157" s="573">
        <v>0</v>
      </c>
      <c r="G157" s="397">
        <f aca="true" t="shared" si="8" ref="G157:H172">C157+E157</f>
        <v>2</v>
      </c>
      <c r="H157" s="397">
        <f t="shared" si="8"/>
        <v>0</v>
      </c>
      <c r="I157" s="552">
        <f t="shared" si="7"/>
        <v>0</v>
      </c>
    </row>
    <row r="158" spans="1:9" ht="22.5" customHeight="1">
      <c r="A158" s="597" t="s">
        <v>609</v>
      </c>
      <c r="B158" s="467" t="s">
        <v>610</v>
      </c>
      <c r="C158" s="573">
        <v>1425</v>
      </c>
      <c r="D158" s="573">
        <v>416</v>
      </c>
      <c r="E158" s="573">
        <v>1</v>
      </c>
      <c r="F158" s="573">
        <v>0</v>
      </c>
      <c r="G158" s="397">
        <f t="shared" si="8"/>
        <v>1426</v>
      </c>
      <c r="H158" s="397">
        <f t="shared" si="8"/>
        <v>416</v>
      </c>
      <c r="I158" s="552">
        <f t="shared" si="7"/>
        <v>0.2917251051893408</v>
      </c>
    </row>
    <row r="159" spans="1:9" ht="22.5" customHeight="1">
      <c r="A159" s="597" t="s">
        <v>611</v>
      </c>
      <c r="B159" s="467" t="s">
        <v>612</v>
      </c>
      <c r="C159" s="573">
        <v>199</v>
      </c>
      <c r="D159" s="573">
        <v>99</v>
      </c>
      <c r="E159" s="574">
        <v>334</v>
      </c>
      <c r="F159" s="574">
        <v>51</v>
      </c>
      <c r="G159" s="397">
        <f t="shared" si="8"/>
        <v>533</v>
      </c>
      <c r="H159" s="397">
        <f t="shared" si="8"/>
        <v>150</v>
      </c>
      <c r="I159" s="552">
        <f t="shared" si="7"/>
        <v>0.28142589118198874</v>
      </c>
    </row>
    <row r="160" spans="1:9" ht="22.5" customHeight="1">
      <c r="A160" s="598" t="s">
        <v>613</v>
      </c>
      <c r="B160" s="467" t="s">
        <v>614</v>
      </c>
      <c r="C160" s="573">
        <v>18</v>
      </c>
      <c r="D160" s="573">
        <v>22</v>
      </c>
      <c r="E160" s="574">
        <v>1203</v>
      </c>
      <c r="F160" s="574">
        <v>468</v>
      </c>
      <c r="G160" s="397">
        <f t="shared" si="8"/>
        <v>1221</v>
      </c>
      <c r="H160" s="397">
        <f t="shared" si="8"/>
        <v>490</v>
      </c>
      <c r="I160" s="552">
        <f t="shared" si="7"/>
        <v>0.4013104013104013</v>
      </c>
    </row>
    <row r="161" spans="1:9" ht="22.5" customHeight="1">
      <c r="A161" s="597" t="s">
        <v>615</v>
      </c>
      <c r="B161" s="467" t="s">
        <v>616</v>
      </c>
      <c r="C161" s="573">
        <v>1</v>
      </c>
      <c r="D161" s="573">
        <v>0</v>
      </c>
      <c r="E161" s="573">
        <v>1</v>
      </c>
      <c r="F161" s="573">
        <v>0</v>
      </c>
      <c r="G161" s="397">
        <f t="shared" si="8"/>
        <v>2</v>
      </c>
      <c r="H161" s="397">
        <f t="shared" si="8"/>
        <v>0</v>
      </c>
      <c r="I161" s="552">
        <f t="shared" si="7"/>
        <v>0</v>
      </c>
    </row>
    <row r="162" spans="1:9" ht="22.5" customHeight="1">
      <c r="A162" s="597" t="s">
        <v>617</v>
      </c>
      <c r="B162" s="467" t="s">
        <v>618</v>
      </c>
      <c r="C162" s="573">
        <v>1</v>
      </c>
      <c r="D162" s="573">
        <v>0</v>
      </c>
      <c r="E162" s="573">
        <v>1</v>
      </c>
      <c r="F162" s="573">
        <v>0</v>
      </c>
      <c r="G162" s="397">
        <f t="shared" si="8"/>
        <v>2</v>
      </c>
      <c r="H162" s="397">
        <f t="shared" si="8"/>
        <v>0</v>
      </c>
      <c r="I162" s="552">
        <f t="shared" si="7"/>
        <v>0</v>
      </c>
    </row>
    <row r="163" spans="1:9" ht="22.5" customHeight="1">
      <c r="A163" s="597" t="s">
        <v>619</v>
      </c>
      <c r="B163" s="467" t="s">
        <v>620</v>
      </c>
      <c r="C163" s="573">
        <v>375</v>
      </c>
      <c r="D163" s="573">
        <v>97</v>
      </c>
      <c r="E163" s="574">
        <v>51</v>
      </c>
      <c r="F163" s="574">
        <v>10</v>
      </c>
      <c r="G163" s="397">
        <f t="shared" si="8"/>
        <v>426</v>
      </c>
      <c r="H163" s="397">
        <f t="shared" si="8"/>
        <v>107</v>
      </c>
      <c r="I163" s="552">
        <f t="shared" si="7"/>
        <v>0.2511737089201878</v>
      </c>
    </row>
    <row r="164" spans="1:9" ht="22.5" customHeight="1">
      <c r="A164" s="597" t="s">
        <v>621</v>
      </c>
      <c r="B164" s="467" t="s">
        <v>622</v>
      </c>
      <c r="C164" s="573">
        <v>100</v>
      </c>
      <c r="D164" s="573">
        <v>40</v>
      </c>
      <c r="E164" s="574">
        <v>1014</v>
      </c>
      <c r="F164" s="574">
        <v>232</v>
      </c>
      <c r="G164" s="397">
        <f t="shared" si="8"/>
        <v>1114</v>
      </c>
      <c r="H164" s="397">
        <f t="shared" si="8"/>
        <v>272</v>
      </c>
      <c r="I164" s="552">
        <f t="shared" si="7"/>
        <v>0.24416517055655296</v>
      </c>
    </row>
    <row r="165" spans="1:9" ht="22.5" customHeight="1">
      <c r="A165" s="597" t="s">
        <v>830</v>
      </c>
      <c r="B165" s="467" t="s">
        <v>831</v>
      </c>
      <c r="C165" s="573">
        <v>4147</v>
      </c>
      <c r="D165" s="573">
        <v>579</v>
      </c>
      <c r="E165" s="573">
        <v>1</v>
      </c>
      <c r="F165" s="573">
        <v>0</v>
      </c>
      <c r="G165" s="397">
        <f t="shared" si="8"/>
        <v>4148</v>
      </c>
      <c r="H165" s="397">
        <f t="shared" si="8"/>
        <v>579</v>
      </c>
      <c r="I165" s="552">
        <f t="shared" si="7"/>
        <v>0.13958534233365477</v>
      </c>
    </row>
    <row r="166" spans="1:9" ht="22.5" customHeight="1">
      <c r="A166" s="596" t="s">
        <v>623</v>
      </c>
      <c r="B166" s="467" t="s">
        <v>624</v>
      </c>
      <c r="C166" s="573">
        <v>0</v>
      </c>
      <c r="D166" s="573">
        <v>0</v>
      </c>
      <c r="E166" s="573">
        <v>1</v>
      </c>
      <c r="F166" s="573">
        <v>0</v>
      </c>
      <c r="G166" s="397">
        <f t="shared" si="8"/>
        <v>1</v>
      </c>
      <c r="H166" s="397">
        <f t="shared" si="8"/>
        <v>0</v>
      </c>
      <c r="I166" s="552">
        <f t="shared" si="7"/>
        <v>0</v>
      </c>
    </row>
    <row r="167" spans="1:9" ht="22.5" customHeight="1">
      <c r="A167" s="596" t="s">
        <v>625</v>
      </c>
      <c r="B167" s="467" t="s">
        <v>722</v>
      </c>
      <c r="C167" s="573">
        <v>58</v>
      </c>
      <c r="D167" s="573">
        <v>8</v>
      </c>
      <c r="E167" s="573">
        <v>1</v>
      </c>
      <c r="F167" s="573">
        <v>0</v>
      </c>
      <c r="G167" s="397">
        <f t="shared" si="8"/>
        <v>59</v>
      </c>
      <c r="H167" s="397">
        <f t="shared" si="8"/>
        <v>8</v>
      </c>
      <c r="I167" s="552">
        <f t="shared" si="7"/>
        <v>0.13559322033898305</v>
      </c>
    </row>
    <row r="168" spans="1:9" ht="22.5" customHeight="1">
      <c r="A168" s="597" t="s">
        <v>630</v>
      </c>
      <c r="B168" s="467" t="s">
        <v>783</v>
      </c>
      <c r="C168" s="573">
        <v>19</v>
      </c>
      <c r="D168" s="573">
        <v>5</v>
      </c>
      <c r="E168" s="574">
        <v>41</v>
      </c>
      <c r="F168" s="574">
        <v>11</v>
      </c>
      <c r="G168" s="397">
        <f t="shared" si="8"/>
        <v>60</v>
      </c>
      <c r="H168" s="397">
        <f t="shared" si="8"/>
        <v>16</v>
      </c>
      <c r="I168" s="552">
        <f t="shared" si="7"/>
        <v>0.26666666666666666</v>
      </c>
    </row>
    <row r="169" spans="1:9" ht="22.5" customHeight="1">
      <c r="A169" s="596" t="s">
        <v>723</v>
      </c>
      <c r="B169" s="467" t="s">
        <v>724</v>
      </c>
      <c r="C169" s="573">
        <v>64</v>
      </c>
      <c r="D169" s="573">
        <v>7</v>
      </c>
      <c r="E169" s="574">
        <v>116</v>
      </c>
      <c r="F169" s="574">
        <v>16</v>
      </c>
      <c r="G169" s="397">
        <f t="shared" si="8"/>
        <v>180</v>
      </c>
      <c r="H169" s="397">
        <f t="shared" si="8"/>
        <v>23</v>
      </c>
      <c r="I169" s="552">
        <f t="shared" si="7"/>
        <v>0.12777777777777777</v>
      </c>
    </row>
    <row r="170" spans="1:9" ht="22.5" customHeight="1">
      <c r="A170" s="596" t="s">
        <v>634</v>
      </c>
      <c r="B170" s="467" t="s">
        <v>635</v>
      </c>
      <c r="C170" s="573">
        <v>2247</v>
      </c>
      <c r="D170" s="573">
        <v>1027</v>
      </c>
      <c r="E170" s="574">
        <v>4122</v>
      </c>
      <c r="F170" s="574">
        <v>1099</v>
      </c>
      <c r="G170" s="397">
        <f t="shared" si="8"/>
        <v>6369</v>
      </c>
      <c r="H170" s="397">
        <f t="shared" si="8"/>
        <v>2126</v>
      </c>
      <c r="I170" s="552">
        <f t="shared" si="7"/>
        <v>0.3338043648924478</v>
      </c>
    </row>
    <row r="171" spans="1:9" ht="22.5" customHeight="1">
      <c r="A171" s="596" t="s">
        <v>636</v>
      </c>
      <c r="B171" s="599" t="s">
        <v>754</v>
      </c>
      <c r="C171" s="573">
        <v>163</v>
      </c>
      <c r="D171" s="573">
        <v>58</v>
      </c>
      <c r="E171" s="573">
        <v>1</v>
      </c>
      <c r="F171" s="573"/>
      <c r="G171" s="397">
        <f t="shared" si="8"/>
        <v>164</v>
      </c>
      <c r="H171" s="397">
        <f t="shared" si="8"/>
        <v>58</v>
      </c>
      <c r="I171" s="552">
        <f t="shared" si="7"/>
        <v>0.35365853658536583</v>
      </c>
    </row>
    <row r="172" spans="1:9" ht="22.5" customHeight="1">
      <c r="A172" s="596" t="s">
        <v>876</v>
      </c>
      <c r="B172" s="576" t="s">
        <v>877</v>
      </c>
      <c r="C172" s="573">
        <v>1</v>
      </c>
      <c r="D172" s="573">
        <v>0</v>
      </c>
      <c r="E172" s="573">
        <v>1</v>
      </c>
      <c r="F172" s="573">
        <v>0</v>
      </c>
      <c r="G172" s="397">
        <f t="shared" si="8"/>
        <v>2</v>
      </c>
      <c r="H172" s="397">
        <f t="shared" si="8"/>
        <v>0</v>
      </c>
      <c r="I172" s="552">
        <f t="shared" si="7"/>
        <v>0</v>
      </c>
    </row>
    <row r="173" spans="1:9" ht="22.5" customHeight="1">
      <c r="A173" s="596" t="s">
        <v>640</v>
      </c>
      <c r="B173" s="467" t="s">
        <v>725</v>
      </c>
      <c r="C173" s="573">
        <v>86</v>
      </c>
      <c r="D173" s="573">
        <v>35</v>
      </c>
      <c r="E173" s="574">
        <v>1533</v>
      </c>
      <c r="F173" s="574">
        <v>351</v>
      </c>
      <c r="G173" s="397">
        <f aca="true" t="shared" si="9" ref="G173:H261">C173+E173</f>
        <v>1619</v>
      </c>
      <c r="H173" s="397">
        <f t="shared" si="9"/>
        <v>386</v>
      </c>
      <c r="I173" s="552">
        <f t="shared" si="7"/>
        <v>0.2384187770228536</v>
      </c>
    </row>
    <row r="174" spans="1:9" ht="22.5" customHeight="1">
      <c r="A174" s="596" t="s">
        <v>642</v>
      </c>
      <c r="B174" s="467" t="s">
        <v>643</v>
      </c>
      <c r="C174" s="573">
        <v>1</v>
      </c>
      <c r="D174" s="573">
        <v>0</v>
      </c>
      <c r="E174" s="573">
        <v>1</v>
      </c>
      <c r="F174" s="573">
        <v>0</v>
      </c>
      <c r="G174" s="397">
        <f t="shared" si="9"/>
        <v>2</v>
      </c>
      <c r="H174" s="397">
        <f t="shared" si="9"/>
        <v>0</v>
      </c>
      <c r="I174" s="552">
        <f t="shared" si="7"/>
        <v>0</v>
      </c>
    </row>
    <row r="175" spans="1:9" ht="22.5" customHeight="1">
      <c r="A175" s="596" t="s">
        <v>833</v>
      </c>
      <c r="B175" s="467" t="s">
        <v>834</v>
      </c>
      <c r="C175" s="573">
        <v>10</v>
      </c>
      <c r="D175" s="573">
        <v>1</v>
      </c>
      <c r="E175" s="573">
        <v>12</v>
      </c>
      <c r="F175" s="573">
        <v>8</v>
      </c>
      <c r="G175" s="397">
        <f t="shared" si="9"/>
        <v>22</v>
      </c>
      <c r="H175" s="397">
        <f t="shared" si="9"/>
        <v>9</v>
      </c>
      <c r="I175" s="552">
        <f t="shared" si="7"/>
        <v>0.4090909090909091</v>
      </c>
    </row>
    <row r="176" spans="1:9" ht="22.5" customHeight="1">
      <c r="A176" s="596" t="s">
        <v>835</v>
      </c>
      <c r="B176" s="467" t="s">
        <v>764</v>
      </c>
      <c r="C176" s="573">
        <v>10</v>
      </c>
      <c r="D176" s="573">
        <v>1</v>
      </c>
      <c r="E176" s="573">
        <v>12</v>
      </c>
      <c r="F176" s="573">
        <v>8</v>
      </c>
      <c r="G176" s="397">
        <f t="shared" si="9"/>
        <v>22</v>
      </c>
      <c r="H176" s="397">
        <f t="shared" si="9"/>
        <v>9</v>
      </c>
      <c r="I176" s="552">
        <f t="shared" si="7"/>
        <v>0.4090909090909091</v>
      </c>
    </row>
    <row r="177" spans="1:9" ht="22.5" customHeight="1">
      <c r="A177" s="596" t="s">
        <v>644</v>
      </c>
      <c r="B177" s="467" t="s">
        <v>645</v>
      </c>
      <c r="C177" s="573">
        <v>1586</v>
      </c>
      <c r="D177" s="573">
        <v>459</v>
      </c>
      <c r="E177" s="574">
        <v>510</v>
      </c>
      <c r="F177" s="574">
        <v>106</v>
      </c>
      <c r="G177" s="397">
        <f t="shared" si="9"/>
        <v>2096</v>
      </c>
      <c r="H177" s="397">
        <f t="shared" si="9"/>
        <v>565</v>
      </c>
      <c r="I177" s="552">
        <f t="shared" si="7"/>
        <v>0.2695610687022901</v>
      </c>
    </row>
    <row r="178" spans="1:9" ht="22.5" customHeight="1">
      <c r="A178" s="596" t="s">
        <v>646</v>
      </c>
      <c r="B178" s="467" t="s">
        <v>647</v>
      </c>
      <c r="C178" s="573">
        <v>2375</v>
      </c>
      <c r="D178" s="573">
        <v>1100</v>
      </c>
      <c r="E178" s="574">
        <v>4636</v>
      </c>
      <c r="F178" s="574">
        <v>1250</v>
      </c>
      <c r="G178" s="397">
        <f t="shared" si="9"/>
        <v>7011</v>
      </c>
      <c r="H178" s="397">
        <f t="shared" si="9"/>
        <v>2350</v>
      </c>
      <c r="I178" s="552">
        <f t="shared" si="7"/>
        <v>0.3351875624019398</v>
      </c>
    </row>
    <row r="179" spans="1:9" ht="22.5" customHeight="1">
      <c r="A179" s="596" t="s">
        <v>648</v>
      </c>
      <c r="B179" s="467" t="s">
        <v>726</v>
      </c>
      <c r="C179" s="573">
        <v>3425</v>
      </c>
      <c r="D179" s="573">
        <v>1478</v>
      </c>
      <c r="E179" s="574">
        <v>1567</v>
      </c>
      <c r="F179" s="574">
        <v>335</v>
      </c>
      <c r="G179" s="397">
        <f t="shared" si="9"/>
        <v>4992</v>
      </c>
      <c r="H179" s="397">
        <f t="shared" si="9"/>
        <v>1813</v>
      </c>
      <c r="I179" s="552">
        <f t="shared" si="7"/>
        <v>0.36318108974358976</v>
      </c>
    </row>
    <row r="180" spans="1:9" ht="22.5" customHeight="1">
      <c r="A180" s="596" t="s">
        <v>650</v>
      </c>
      <c r="B180" s="467" t="s">
        <v>651</v>
      </c>
      <c r="C180" s="573">
        <v>25</v>
      </c>
      <c r="D180" s="573">
        <v>28</v>
      </c>
      <c r="E180" s="574">
        <v>255</v>
      </c>
      <c r="F180" s="574">
        <v>42</v>
      </c>
      <c r="G180" s="397">
        <f t="shared" si="9"/>
        <v>280</v>
      </c>
      <c r="H180" s="397">
        <f t="shared" si="9"/>
        <v>70</v>
      </c>
      <c r="I180" s="552">
        <f t="shared" si="7"/>
        <v>0.25</v>
      </c>
    </row>
    <row r="181" spans="1:9" ht="22.5" customHeight="1">
      <c r="A181" s="596" t="s">
        <v>652</v>
      </c>
      <c r="B181" s="467" t="s">
        <v>727</v>
      </c>
      <c r="C181" s="573">
        <v>416</v>
      </c>
      <c r="D181" s="573">
        <v>117</v>
      </c>
      <c r="E181" s="574">
        <v>405</v>
      </c>
      <c r="F181" s="574">
        <v>60</v>
      </c>
      <c r="G181" s="397">
        <f t="shared" si="9"/>
        <v>821</v>
      </c>
      <c r="H181" s="397">
        <f t="shared" si="9"/>
        <v>177</v>
      </c>
      <c r="I181" s="552">
        <f t="shared" si="7"/>
        <v>0.21559074299634592</v>
      </c>
    </row>
    <row r="182" spans="1:9" ht="22.5" customHeight="1">
      <c r="A182" s="596" t="s">
        <v>654</v>
      </c>
      <c r="B182" s="467" t="s">
        <v>655</v>
      </c>
      <c r="C182" s="573">
        <v>9598</v>
      </c>
      <c r="D182" s="573">
        <v>2394</v>
      </c>
      <c r="E182" s="574">
        <v>4555</v>
      </c>
      <c r="F182" s="574">
        <v>1101</v>
      </c>
      <c r="G182" s="397">
        <f t="shared" si="9"/>
        <v>14153</v>
      </c>
      <c r="H182" s="397">
        <f t="shared" si="9"/>
        <v>3495</v>
      </c>
      <c r="I182" s="552">
        <f t="shared" si="7"/>
        <v>0.24694411078923195</v>
      </c>
    </row>
    <row r="183" spans="1:9" ht="22.5" customHeight="1">
      <c r="A183" s="596" t="s">
        <v>656</v>
      </c>
      <c r="B183" s="467" t="s">
        <v>657</v>
      </c>
      <c r="C183" s="573">
        <v>1</v>
      </c>
      <c r="D183" s="573">
        <v>0</v>
      </c>
      <c r="E183" s="573">
        <v>1</v>
      </c>
      <c r="F183" s="573">
        <v>0</v>
      </c>
      <c r="G183" s="397">
        <f t="shared" si="9"/>
        <v>2</v>
      </c>
      <c r="H183" s="397">
        <f t="shared" si="9"/>
        <v>0</v>
      </c>
      <c r="I183" s="552">
        <f t="shared" si="7"/>
        <v>0</v>
      </c>
    </row>
    <row r="184" spans="1:9" ht="22.5" customHeight="1">
      <c r="A184" s="596" t="s">
        <v>728</v>
      </c>
      <c r="B184" s="467" t="s">
        <v>729</v>
      </c>
      <c r="C184" s="573">
        <v>84</v>
      </c>
      <c r="D184" s="573">
        <v>25</v>
      </c>
      <c r="E184" s="574">
        <v>187</v>
      </c>
      <c r="F184" s="574">
        <v>31</v>
      </c>
      <c r="G184" s="397">
        <f t="shared" si="9"/>
        <v>271</v>
      </c>
      <c r="H184" s="397">
        <f t="shared" si="9"/>
        <v>56</v>
      </c>
      <c r="I184" s="552">
        <f t="shared" si="7"/>
        <v>0.2066420664206642</v>
      </c>
    </row>
    <row r="185" spans="1:9" ht="22.5" customHeight="1">
      <c r="A185" s="596" t="s">
        <v>658</v>
      </c>
      <c r="B185" s="467" t="s">
        <v>659</v>
      </c>
      <c r="C185" s="673">
        <v>10439</v>
      </c>
      <c r="D185" s="673">
        <v>2450</v>
      </c>
      <c r="E185" s="575">
        <v>1019</v>
      </c>
      <c r="F185" s="575">
        <v>220</v>
      </c>
      <c r="G185" s="397">
        <f t="shared" si="9"/>
        <v>11458</v>
      </c>
      <c r="H185" s="397">
        <f t="shared" si="9"/>
        <v>2670</v>
      </c>
      <c r="I185" s="552">
        <f t="shared" si="7"/>
        <v>0.23302496072613021</v>
      </c>
    </row>
    <row r="186" spans="1:9" ht="22.5" customHeight="1">
      <c r="A186" s="596" t="s">
        <v>660</v>
      </c>
      <c r="B186" s="467" t="s">
        <v>661</v>
      </c>
      <c r="C186" s="673">
        <v>332</v>
      </c>
      <c r="D186" s="673">
        <v>72</v>
      </c>
      <c r="E186" s="575">
        <v>2558</v>
      </c>
      <c r="F186" s="575">
        <v>748</v>
      </c>
      <c r="G186" s="397">
        <f t="shared" si="9"/>
        <v>2890</v>
      </c>
      <c r="H186" s="397">
        <f t="shared" si="9"/>
        <v>820</v>
      </c>
      <c r="I186" s="552">
        <f t="shared" si="7"/>
        <v>0.2837370242214533</v>
      </c>
    </row>
    <row r="187" spans="1:9" ht="22.5" customHeight="1">
      <c r="A187" s="596" t="s">
        <v>662</v>
      </c>
      <c r="B187" s="467" t="s">
        <v>663</v>
      </c>
      <c r="C187" s="673">
        <v>334</v>
      </c>
      <c r="D187" s="673">
        <v>74</v>
      </c>
      <c r="E187" s="575">
        <v>2566</v>
      </c>
      <c r="F187" s="575">
        <v>743</v>
      </c>
      <c r="G187" s="397">
        <f t="shared" si="9"/>
        <v>2900</v>
      </c>
      <c r="H187" s="397">
        <f t="shared" si="9"/>
        <v>817</v>
      </c>
      <c r="I187" s="552">
        <f t="shared" si="7"/>
        <v>0.28172413793103446</v>
      </c>
    </row>
    <row r="188" spans="1:9" ht="22.5" customHeight="1">
      <c r="A188" s="596" t="s">
        <v>664</v>
      </c>
      <c r="B188" s="467" t="s">
        <v>665</v>
      </c>
      <c r="C188" s="673">
        <v>538</v>
      </c>
      <c r="D188" s="673">
        <v>160</v>
      </c>
      <c r="E188" s="575">
        <v>5874</v>
      </c>
      <c r="F188" s="575">
        <v>1611</v>
      </c>
      <c r="G188" s="397">
        <f t="shared" si="9"/>
        <v>6412</v>
      </c>
      <c r="H188" s="397">
        <f t="shared" si="9"/>
        <v>1771</v>
      </c>
      <c r="I188" s="552">
        <f t="shared" si="7"/>
        <v>0.2762008733624454</v>
      </c>
    </row>
    <row r="189" spans="1:9" ht="22.5" customHeight="1">
      <c r="A189" s="596" t="s">
        <v>666</v>
      </c>
      <c r="B189" s="467" t="s">
        <v>730</v>
      </c>
      <c r="C189" s="673">
        <v>1416</v>
      </c>
      <c r="D189" s="673">
        <v>860</v>
      </c>
      <c r="E189" s="575">
        <v>5686</v>
      </c>
      <c r="F189" s="575">
        <v>1363</v>
      </c>
      <c r="G189" s="397">
        <f t="shared" si="9"/>
        <v>7102</v>
      </c>
      <c r="H189" s="397">
        <f t="shared" si="9"/>
        <v>2223</v>
      </c>
      <c r="I189" s="552">
        <f t="shared" si="7"/>
        <v>0.31301041960011267</v>
      </c>
    </row>
    <row r="190" spans="1:9" ht="22.5" customHeight="1">
      <c r="A190" s="600" t="s">
        <v>838</v>
      </c>
      <c r="B190" s="467" t="s">
        <v>839</v>
      </c>
      <c r="C190" s="573">
        <v>1</v>
      </c>
      <c r="D190" s="573">
        <v>0</v>
      </c>
      <c r="E190" s="573">
        <v>1</v>
      </c>
      <c r="F190" s="573">
        <v>0</v>
      </c>
      <c r="G190" s="397">
        <f t="shared" si="9"/>
        <v>2</v>
      </c>
      <c r="H190" s="397">
        <f t="shared" si="9"/>
        <v>0</v>
      </c>
      <c r="I190" s="552">
        <f t="shared" si="7"/>
        <v>0</v>
      </c>
    </row>
    <row r="191" spans="1:9" ht="22.5" customHeight="1">
      <c r="A191" s="596" t="s">
        <v>668</v>
      </c>
      <c r="B191" s="467" t="s">
        <v>669</v>
      </c>
      <c r="C191" s="673">
        <v>1871</v>
      </c>
      <c r="D191" s="673">
        <v>534</v>
      </c>
      <c r="E191" s="575">
        <v>984</v>
      </c>
      <c r="F191" s="575">
        <v>212</v>
      </c>
      <c r="G191" s="397">
        <f t="shared" si="9"/>
        <v>2855</v>
      </c>
      <c r="H191" s="397">
        <f t="shared" si="9"/>
        <v>746</v>
      </c>
      <c r="I191" s="552">
        <f t="shared" si="7"/>
        <v>0.26129597197898424</v>
      </c>
    </row>
    <row r="192" spans="1:9" ht="22.5" customHeight="1">
      <c r="A192" s="596" t="s">
        <v>670</v>
      </c>
      <c r="B192" s="467" t="s">
        <v>671</v>
      </c>
      <c r="C192" s="573">
        <v>1</v>
      </c>
      <c r="D192" s="573">
        <v>0</v>
      </c>
      <c r="E192" s="573">
        <v>1</v>
      </c>
      <c r="F192" s="573">
        <v>0</v>
      </c>
      <c r="G192" s="397">
        <f t="shared" si="9"/>
        <v>2</v>
      </c>
      <c r="H192" s="397">
        <f t="shared" si="9"/>
        <v>0</v>
      </c>
      <c r="I192" s="552">
        <f t="shared" si="7"/>
        <v>0</v>
      </c>
    </row>
    <row r="193" spans="1:9" ht="22.5" customHeight="1">
      <c r="A193" s="596" t="s">
        <v>840</v>
      </c>
      <c r="B193" s="467" t="s">
        <v>841</v>
      </c>
      <c r="C193" s="673">
        <v>4</v>
      </c>
      <c r="D193" s="573">
        <v>0</v>
      </c>
      <c r="E193" s="573">
        <v>1</v>
      </c>
      <c r="F193" s="573">
        <v>0</v>
      </c>
      <c r="G193" s="397">
        <f t="shared" si="9"/>
        <v>5</v>
      </c>
      <c r="H193" s="397">
        <f t="shared" si="9"/>
        <v>0</v>
      </c>
      <c r="I193" s="552">
        <f t="shared" si="7"/>
        <v>0</v>
      </c>
    </row>
    <row r="194" spans="1:9" ht="22.5" customHeight="1">
      <c r="A194" s="601" t="s">
        <v>842</v>
      </c>
      <c r="B194" s="468" t="s">
        <v>843</v>
      </c>
      <c r="C194" s="673">
        <v>1</v>
      </c>
      <c r="D194" s="573">
        <v>0</v>
      </c>
      <c r="E194" s="573">
        <v>1</v>
      </c>
      <c r="F194" s="573">
        <v>0</v>
      </c>
      <c r="G194" s="397">
        <f t="shared" si="9"/>
        <v>2</v>
      </c>
      <c r="H194" s="397">
        <f t="shared" si="9"/>
        <v>0</v>
      </c>
      <c r="I194" s="552">
        <f t="shared" si="7"/>
        <v>0</v>
      </c>
    </row>
    <row r="195" spans="1:9" ht="22.5" customHeight="1">
      <c r="A195" s="601" t="s">
        <v>844</v>
      </c>
      <c r="B195" s="468" t="s">
        <v>878</v>
      </c>
      <c r="C195" s="573">
        <v>1</v>
      </c>
      <c r="D195" s="573">
        <v>0</v>
      </c>
      <c r="E195" s="573">
        <v>1</v>
      </c>
      <c r="F195" s="573">
        <v>0</v>
      </c>
      <c r="G195" s="397">
        <f t="shared" si="9"/>
        <v>2</v>
      </c>
      <c r="H195" s="397">
        <f t="shared" si="9"/>
        <v>0</v>
      </c>
      <c r="I195" s="552">
        <f t="shared" si="7"/>
        <v>0</v>
      </c>
    </row>
    <row r="196" spans="1:9" ht="22.5" customHeight="1">
      <c r="A196" s="601" t="s">
        <v>846</v>
      </c>
      <c r="B196" s="468" t="s">
        <v>847</v>
      </c>
      <c r="C196" s="573">
        <v>1</v>
      </c>
      <c r="D196" s="573">
        <v>0</v>
      </c>
      <c r="E196" s="573">
        <v>1</v>
      </c>
      <c r="F196" s="573">
        <v>0</v>
      </c>
      <c r="G196" s="397">
        <f t="shared" si="9"/>
        <v>2</v>
      </c>
      <c r="H196" s="397">
        <f t="shared" si="9"/>
        <v>0</v>
      </c>
      <c r="I196" s="552">
        <f t="shared" si="7"/>
        <v>0</v>
      </c>
    </row>
    <row r="197" spans="1:9" ht="22.5" customHeight="1">
      <c r="A197" s="601" t="s">
        <v>848</v>
      </c>
      <c r="B197" s="468" t="s">
        <v>849</v>
      </c>
      <c r="C197" s="673">
        <v>4094</v>
      </c>
      <c r="D197" s="673">
        <v>685</v>
      </c>
      <c r="E197" s="575">
        <v>1017</v>
      </c>
      <c r="F197" s="575">
        <v>198</v>
      </c>
      <c r="G197" s="397">
        <f t="shared" si="9"/>
        <v>5111</v>
      </c>
      <c r="H197" s="397">
        <f t="shared" si="9"/>
        <v>883</v>
      </c>
      <c r="I197" s="552">
        <f t="shared" si="7"/>
        <v>0.1727646253179417</v>
      </c>
    </row>
    <row r="198" spans="1:9" ht="22.5" customHeight="1">
      <c r="A198" s="601" t="s">
        <v>769</v>
      </c>
      <c r="B198" s="468" t="s">
        <v>770</v>
      </c>
      <c r="C198" s="673">
        <v>1261</v>
      </c>
      <c r="D198" s="673">
        <v>418</v>
      </c>
      <c r="E198" s="575">
        <v>387</v>
      </c>
      <c r="F198" s="575">
        <v>91</v>
      </c>
      <c r="G198" s="397">
        <f t="shared" si="9"/>
        <v>1648</v>
      </c>
      <c r="H198" s="397">
        <f t="shared" si="9"/>
        <v>509</v>
      </c>
      <c r="I198" s="552">
        <f t="shared" si="7"/>
        <v>0.3088592233009709</v>
      </c>
    </row>
    <row r="199" spans="1:9" ht="22.5" customHeight="1">
      <c r="A199" s="601" t="s">
        <v>771</v>
      </c>
      <c r="B199" s="468" t="s">
        <v>879</v>
      </c>
      <c r="C199" s="673">
        <v>1726</v>
      </c>
      <c r="D199" s="673">
        <v>540</v>
      </c>
      <c r="E199" s="575">
        <v>49</v>
      </c>
      <c r="F199" s="575">
        <v>12</v>
      </c>
      <c r="G199" s="397">
        <f t="shared" si="9"/>
        <v>1775</v>
      </c>
      <c r="H199" s="397">
        <f t="shared" si="9"/>
        <v>552</v>
      </c>
      <c r="I199" s="552">
        <f t="shared" si="7"/>
        <v>0.31098591549295773</v>
      </c>
    </row>
    <row r="200" spans="1:9" ht="22.5" customHeight="1">
      <c r="A200" s="596" t="s">
        <v>672</v>
      </c>
      <c r="B200" s="467" t="s">
        <v>673</v>
      </c>
      <c r="C200" s="573">
        <v>1</v>
      </c>
      <c r="D200" s="573">
        <v>0</v>
      </c>
      <c r="E200" s="573">
        <v>1</v>
      </c>
      <c r="F200" s="573">
        <v>0</v>
      </c>
      <c r="G200" s="397">
        <f t="shared" si="9"/>
        <v>2</v>
      </c>
      <c r="H200" s="397">
        <f t="shared" si="9"/>
        <v>0</v>
      </c>
      <c r="I200" s="552">
        <f t="shared" si="7"/>
        <v>0</v>
      </c>
    </row>
    <row r="201" spans="1:9" ht="22.5" customHeight="1">
      <c r="A201" s="596" t="s">
        <v>674</v>
      </c>
      <c r="B201" s="467" t="s">
        <v>675</v>
      </c>
      <c r="C201" s="573">
        <v>1</v>
      </c>
      <c r="D201" s="573">
        <v>0</v>
      </c>
      <c r="E201" s="573">
        <v>1</v>
      </c>
      <c r="F201" s="573">
        <v>0</v>
      </c>
      <c r="G201" s="397">
        <f t="shared" si="9"/>
        <v>2</v>
      </c>
      <c r="H201" s="397">
        <f t="shared" si="9"/>
        <v>0</v>
      </c>
      <c r="I201" s="552">
        <f t="shared" si="7"/>
        <v>0</v>
      </c>
    </row>
    <row r="202" spans="1:9" ht="22.5" customHeight="1">
      <c r="A202" s="596" t="s">
        <v>676</v>
      </c>
      <c r="B202" s="467" t="s">
        <v>677</v>
      </c>
      <c r="C202" s="573">
        <v>1</v>
      </c>
      <c r="D202" s="573">
        <v>0</v>
      </c>
      <c r="E202" s="573">
        <v>1</v>
      </c>
      <c r="F202" s="573">
        <v>0</v>
      </c>
      <c r="G202" s="397">
        <f t="shared" si="9"/>
        <v>2</v>
      </c>
      <c r="H202" s="397">
        <f t="shared" si="9"/>
        <v>0</v>
      </c>
      <c r="I202" s="552">
        <f t="shared" si="7"/>
        <v>0</v>
      </c>
    </row>
    <row r="203" spans="1:9" ht="22.5" customHeight="1">
      <c r="A203" s="596" t="s">
        <v>678</v>
      </c>
      <c r="B203" s="467" t="s">
        <v>679</v>
      </c>
      <c r="C203" s="573">
        <v>1</v>
      </c>
      <c r="D203" s="573">
        <v>0</v>
      </c>
      <c r="E203" s="573">
        <v>1</v>
      </c>
      <c r="F203" s="573">
        <v>0</v>
      </c>
      <c r="G203" s="397">
        <f t="shared" si="9"/>
        <v>2</v>
      </c>
      <c r="H203" s="397">
        <f t="shared" si="9"/>
        <v>0</v>
      </c>
      <c r="I203" s="552">
        <f t="shared" si="7"/>
        <v>0</v>
      </c>
    </row>
    <row r="204" spans="1:9" ht="22.5" customHeight="1">
      <c r="A204" s="602" t="s">
        <v>680</v>
      </c>
      <c r="B204" s="589" t="s">
        <v>681</v>
      </c>
      <c r="C204" s="673">
        <v>10</v>
      </c>
      <c r="D204" s="673">
        <v>21</v>
      </c>
      <c r="E204" s="575">
        <v>403</v>
      </c>
      <c r="F204" s="575">
        <v>73</v>
      </c>
      <c r="G204" s="397">
        <f t="shared" si="9"/>
        <v>413</v>
      </c>
      <c r="H204" s="397">
        <f t="shared" si="9"/>
        <v>94</v>
      </c>
      <c r="I204" s="552">
        <f t="shared" si="7"/>
        <v>0.22760290556900725</v>
      </c>
    </row>
    <row r="205" spans="1:9" ht="22.5" customHeight="1">
      <c r="A205" s="602" t="s">
        <v>682</v>
      </c>
      <c r="B205" s="589" t="s">
        <v>683</v>
      </c>
      <c r="C205" s="673">
        <v>11</v>
      </c>
      <c r="D205" s="673">
        <v>57</v>
      </c>
      <c r="E205" s="575">
        <v>633</v>
      </c>
      <c r="F205" s="575">
        <v>77</v>
      </c>
      <c r="G205" s="397">
        <f t="shared" si="9"/>
        <v>644</v>
      </c>
      <c r="H205" s="397">
        <f t="shared" si="9"/>
        <v>134</v>
      </c>
      <c r="I205" s="552">
        <f aca="true" t="shared" si="10" ref="I205:I261">H205/G205</f>
        <v>0.2080745341614907</v>
      </c>
    </row>
    <row r="206" spans="1:9" ht="22.5" customHeight="1">
      <c r="A206" s="602" t="s">
        <v>851</v>
      </c>
      <c r="B206" s="589" t="s">
        <v>852</v>
      </c>
      <c r="C206" s="673">
        <v>466</v>
      </c>
      <c r="D206" s="673">
        <v>158</v>
      </c>
      <c r="E206" s="575">
        <v>2573</v>
      </c>
      <c r="F206" s="575">
        <v>748</v>
      </c>
      <c r="G206" s="397">
        <f t="shared" si="9"/>
        <v>3039</v>
      </c>
      <c r="H206" s="397">
        <f t="shared" si="9"/>
        <v>906</v>
      </c>
      <c r="I206" s="552">
        <f t="shared" si="10"/>
        <v>0.2981243830207305</v>
      </c>
    </row>
    <row r="207" spans="1:9" ht="22.5" customHeight="1">
      <c r="A207" s="602" t="s">
        <v>684</v>
      </c>
      <c r="B207" s="589" t="s">
        <v>685</v>
      </c>
      <c r="C207" s="673">
        <v>30</v>
      </c>
      <c r="D207" s="673">
        <v>151</v>
      </c>
      <c r="E207" s="575">
        <v>903</v>
      </c>
      <c r="F207" s="575">
        <v>180</v>
      </c>
      <c r="G207" s="397">
        <f t="shared" si="9"/>
        <v>933</v>
      </c>
      <c r="H207" s="397">
        <f t="shared" si="9"/>
        <v>331</v>
      </c>
      <c r="I207" s="552">
        <f t="shared" si="10"/>
        <v>0.35476956055734193</v>
      </c>
    </row>
    <row r="208" spans="1:9" ht="22.5" customHeight="1">
      <c r="A208" s="603" t="s">
        <v>853</v>
      </c>
      <c r="B208" s="589" t="s">
        <v>854</v>
      </c>
      <c r="C208" s="573">
        <v>1</v>
      </c>
      <c r="D208" s="573">
        <v>0</v>
      </c>
      <c r="E208" s="573">
        <v>1</v>
      </c>
      <c r="F208" s="573">
        <v>0</v>
      </c>
      <c r="G208" s="397">
        <f t="shared" si="9"/>
        <v>2</v>
      </c>
      <c r="H208" s="397">
        <f t="shared" si="9"/>
        <v>0</v>
      </c>
      <c r="I208" s="552">
        <f t="shared" si="10"/>
        <v>0</v>
      </c>
    </row>
    <row r="209" spans="1:9" ht="22.5" customHeight="1">
      <c r="A209" s="661" t="s">
        <v>986</v>
      </c>
      <c r="B209" s="662" t="s">
        <v>987</v>
      </c>
      <c r="C209" s="663">
        <v>1425</v>
      </c>
      <c r="D209" s="663">
        <v>416</v>
      </c>
      <c r="E209" s="573">
        <v>1</v>
      </c>
      <c r="F209" s="573">
        <v>0</v>
      </c>
      <c r="G209" s="660">
        <f t="shared" si="9"/>
        <v>1426</v>
      </c>
      <c r="H209" s="660">
        <f t="shared" si="9"/>
        <v>416</v>
      </c>
      <c r="I209" s="552">
        <f t="shared" si="10"/>
        <v>0.2917251051893408</v>
      </c>
    </row>
    <row r="210" spans="1:9" ht="22.5" customHeight="1">
      <c r="A210" s="604" t="s">
        <v>686</v>
      </c>
      <c r="B210" s="472" t="s">
        <v>687</v>
      </c>
      <c r="C210" s="673">
        <v>133</v>
      </c>
      <c r="D210" s="673">
        <v>21</v>
      </c>
      <c r="E210" s="575">
        <v>6</v>
      </c>
      <c r="F210" s="575">
        <v>9</v>
      </c>
      <c r="G210" s="397">
        <f t="shared" si="9"/>
        <v>139</v>
      </c>
      <c r="H210" s="397">
        <f t="shared" si="9"/>
        <v>30</v>
      </c>
      <c r="I210" s="552">
        <f t="shared" si="10"/>
        <v>0.2158273381294964</v>
      </c>
    </row>
    <row r="211" spans="1:9" ht="22.5" customHeight="1">
      <c r="A211" s="604" t="s">
        <v>880</v>
      </c>
      <c r="B211" s="605" t="s">
        <v>881</v>
      </c>
      <c r="C211" s="673">
        <v>1425</v>
      </c>
      <c r="D211" s="673">
        <v>416</v>
      </c>
      <c r="E211" s="573">
        <v>1</v>
      </c>
      <c r="F211" s="573">
        <v>0</v>
      </c>
      <c r="G211" s="397">
        <f t="shared" si="9"/>
        <v>1426</v>
      </c>
      <c r="H211" s="397">
        <f t="shared" si="9"/>
        <v>416</v>
      </c>
      <c r="I211" s="552">
        <f t="shared" si="10"/>
        <v>0.2917251051893408</v>
      </c>
    </row>
    <row r="212" spans="1:9" ht="22.5" customHeight="1">
      <c r="A212" s="606" t="s">
        <v>857</v>
      </c>
      <c r="B212" s="472" t="s">
        <v>858</v>
      </c>
      <c r="C212" s="673">
        <v>1427</v>
      </c>
      <c r="D212" s="673">
        <v>416</v>
      </c>
      <c r="E212" s="573">
        <v>1</v>
      </c>
      <c r="F212" s="573">
        <v>0</v>
      </c>
      <c r="G212" s="397">
        <f t="shared" si="9"/>
        <v>1428</v>
      </c>
      <c r="H212" s="397">
        <f t="shared" si="9"/>
        <v>416</v>
      </c>
      <c r="I212" s="552">
        <f t="shared" si="10"/>
        <v>0.2913165266106443</v>
      </c>
    </row>
    <row r="213" spans="1:9" ht="22.5" customHeight="1">
      <c r="A213" s="596" t="s">
        <v>731</v>
      </c>
      <c r="B213" s="467" t="s">
        <v>732</v>
      </c>
      <c r="C213" s="673">
        <v>264</v>
      </c>
      <c r="D213" s="673">
        <v>42</v>
      </c>
      <c r="E213" s="575">
        <v>594</v>
      </c>
      <c r="F213" s="575">
        <v>136</v>
      </c>
      <c r="G213" s="397">
        <f t="shared" si="9"/>
        <v>858</v>
      </c>
      <c r="H213" s="397">
        <f t="shared" si="9"/>
        <v>178</v>
      </c>
      <c r="I213" s="552">
        <f t="shared" si="10"/>
        <v>0.20745920745920746</v>
      </c>
    </row>
    <row r="214" spans="1:9" ht="22.5" customHeight="1">
      <c r="A214" s="596" t="s">
        <v>733</v>
      </c>
      <c r="B214" s="467" t="s">
        <v>734</v>
      </c>
      <c r="C214" s="673">
        <v>67</v>
      </c>
      <c r="D214" s="673">
        <v>16</v>
      </c>
      <c r="E214" s="575">
        <v>324</v>
      </c>
      <c r="F214" s="575">
        <v>103</v>
      </c>
      <c r="G214" s="397">
        <f t="shared" si="9"/>
        <v>391</v>
      </c>
      <c r="H214" s="397">
        <f t="shared" si="9"/>
        <v>119</v>
      </c>
      <c r="I214" s="552">
        <f t="shared" si="10"/>
        <v>0.30434782608695654</v>
      </c>
    </row>
    <row r="215" spans="1:9" ht="22.5" customHeight="1">
      <c r="A215" s="602" t="s">
        <v>688</v>
      </c>
      <c r="B215" s="654" t="s">
        <v>978</v>
      </c>
      <c r="C215" s="673">
        <v>165</v>
      </c>
      <c r="D215" s="673">
        <v>37</v>
      </c>
      <c r="E215" s="575">
        <v>193</v>
      </c>
      <c r="F215" s="575">
        <v>40</v>
      </c>
      <c r="G215" s="397">
        <f t="shared" si="9"/>
        <v>358</v>
      </c>
      <c r="H215" s="397">
        <f t="shared" si="9"/>
        <v>77</v>
      </c>
      <c r="I215" s="552">
        <f t="shared" si="10"/>
        <v>0.21508379888268156</v>
      </c>
    </row>
    <row r="216" spans="1:9" ht="22.5" customHeight="1">
      <c r="A216" s="602" t="s">
        <v>689</v>
      </c>
      <c r="B216" s="589" t="s">
        <v>690</v>
      </c>
      <c r="C216" s="673">
        <v>43</v>
      </c>
      <c r="D216" s="673">
        <v>9</v>
      </c>
      <c r="E216" s="573">
        <v>1</v>
      </c>
      <c r="F216" s="573">
        <v>0</v>
      </c>
      <c r="G216" s="397">
        <f t="shared" si="9"/>
        <v>44</v>
      </c>
      <c r="H216" s="397">
        <f t="shared" si="9"/>
        <v>9</v>
      </c>
      <c r="I216" s="552">
        <f t="shared" si="10"/>
        <v>0.20454545454545456</v>
      </c>
    </row>
    <row r="217" spans="1:9" ht="22.5" customHeight="1">
      <c r="A217" s="602" t="s">
        <v>691</v>
      </c>
      <c r="B217" s="589" t="s">
        <v>692</v>
      </c>
      <c r="C217" s="673">
        <v>122</v>
      </c>
      <c r="D217" s="673">
        <v>21</v>
      </c>
      <c r="E217" s="575">
        <v>6</v>
      </c>
      <c r="F217" s="575">
        <v>9</v>
      </c>
      <c r="G217" s="397">
        <f t="shared" si="9"/>
        <v>128</v>
      </c>
      <c r="H217" s="397">
        <f t="shared" si="9"/>
        <v>30</v>
      </c>
      <c r="I217" s="552">
        <f t="shared" si="10"/>
        <v>0.234375</v>
      </c>
    </row>
    <row r="218" spans="1:9" ht="22.5" customHeight="1">
      <c r="A218" s="603" t="s">
        <v>863</v>
      </c>
      <c r="B218" s="589" t="s">
        <v>864</v>
      </c>
      <c r="C218" s="673">
        <v>34</v>
      </c>
      <c r="D218" s="673">
        <v>9</v>
      </c>
      <c r="E218" s="575">
        <v>462</v>
      </c>
      <c r="F218" s="575">
        <v>126</v>
      </c>
      <c r="G218" s="397">
        <f t="shared" si="9"/>
        <v>496</v>
      </c>
      <c r="H218" s="397">
        <f t="shared" si="9"/>
        <v>135</v>
      </c>
      <c r="I218" s="552">
        <f t="shared" si="10"/>
        <v>0.2721774193548387</v>
      </c>
    </row>
    <row r="219" spans="1:9" ht="22.5" customHeight="1">
      <c r="A219" s="603" t="s">
        <v>865</v>
      </c>
      <c r="B219" s="589" t="s">
        <v>866</v>
      </c>
      <c r="C219" s="573">
        <v>1</v>
      </c>
      <c r="D219" s="573">
        <v>0</v>
      </c>
      <c r="E219" s="573">
        <v>1</v>
      </c>
      <c r="F219" s="573">
        <v>0</v>
      </c>
      <c r="G219" s="397">
        <f t="shared" si="9"/>
        <v>2</v>
      </c>
      <c r="H219" s="397">
        <f t="shared" si="9"/>
        <v>0</v>
      </c>
      <c r="I219" s="552">
        <f t="shared" si="10"/>
        <v>0</v>
      </c>
    </row>
    <row r="220" spans="1:9" ht="22.5" customHeight="1">
      <c r="A220" s="603" t="s">
        <v>867</v>
      </c>
      <c r="B220" s="589" t="s">
        <v>868</v>
      </c>
      <c r="C220" s="574">
        <v>152</v>
      </c>
      <c r="D220" s="574">
        <v>80</v>
      </c>
      <c r="E220" s="574">
        <v>205</v>
      </c>
      <c r="F220" s="574">
        <v>52</v>
      </c>
      <c r="G220" s="397">
        <f t="shared" si="9"/>
        <v>357</v>
      </c>
      <c r="H220" s="397">
        <f t="shared" si="9"/>
        <v>132</v>
      </c>
      <c r="I220" s="552">
        <f t="shared" si="10"/>
        <v>0.3697478991596639</v>
      </c>
    </row>
    <row r="221" spans="1:9" ht="22.5" customHeight="1">
      <c r="A221" s="603" t="s">
        <v>988</v>
      </c>
      <c r="B221" s="589" t="s">
        <v>989</v>
      </c>
      <c r="C221" s="574">
        <v>1425</v>
      </c>
      <c r="D221" s="574">
        <v>416</v>
      </c>
      <c r="E221" s="573">
        <v>1</v>
      </c>
      <c r="F221" s="573">
        <v>0</v>
      </c>
      <c r="G221" s="397">
        <f t="shared" si="9"/>
        <v>1426</v>
      </c>
      <c r="H221" s="397">
        <f t="shared" si="9"/>
        <v>416</v>
      </c>
      <c r="I221" s="552">
        <f t="shared" si="10"/>
        <v>0.2917251051893408</v>
      </c>
    </row>
    <row r="222" spans="1:9" ht="22.5" customHeight="1">
      <c r="A222" s="596" t="s">
        <v>693</v>
      </c>
      <c r="B222" s="467" t="s">
        <v>694</v>
      </c>
      <c r="C222" s="673">
        <v>3506</v>
      </c>
      <c r="D222" s="673">
        <v>1437</v>
      </c>
      <c r="E222" s="575">
        <v>1333</v>
      </c>
      <c r="F222" s="575">
        <v>286</v>
      </c>
      <c r="G222" s="397">
        <f t="shared" si="9"/>
        <v>4839</v>
      </c>
      <c r="H222" s="397">
        <f t="shared" si="9"/>
        <v>1723</v>
      </c>
      <c r="I222" s="552">
        <f t="shared" si="10"/>
        <v>0.35606530274850173</v>
      </c>
    </row>
    <row r="223" spans="1:9" ht="22.5" customHeight="1">
      <c r="A223" s="602" t="s">
        <v>695</v>
      </c>
      <c r="B223" s="589" t="s">
        <v>696</v>
      </c>
      <c r="C223" s="673">
        <v>34</v>
      </c>
      <c r="D223" s="673">
        <v>145</v>
      </c>
      <c r="E223" s="575">
        <v>1021</v>
      </c>
      <c r="F223" s="575">
        <v>198</v>
      </c>
      <c r="G223" s="397">
        <f t="shared" si="9"/>
        <v>1055</v>
      </c>
      <c r="H223" s="397">
        <f t="shared" si="9"/>
        <v>343</v>
      </c>
      <c r="I223" s="552">
        <f t="shared" si="10"/>
        <v>0.3251184834123223</v>
      </c>
    </row>
    <row r="224" spans="1:9" ht="22.5" customHeight="1">
      <c r="A224" s="602" t="s">
        <v>697</v>
      </c>
      <c r="B224" s="589" t="s">
        <v>698</v>
      </c>
      <c r="C224" s="673">
        <v>102</v>
      </c>
      <c r="D224" s="673">
        <v>297</v>
      </c>
      <c r="E224" s="575">
        <v>1921</v>
      </c>
      <c r="F224" s="575">
        <v>378</v>
      </c>
      <c r="G224" s="397">
        <f t="shared" si="9"/>
        <v>2023</v>
      </c>
      <c r="H224" s="397">
        <f t="shared" si="9"/>
        <v>675</v>
      </c>
      <c r="I224" s="552">
        <f t="shared" si="10"/>
        <v>0.3336628769154721</v>
      </c>
    </row>
    <row r="225" spans="1:9" ht="22.5" customHeight="1">
      <c r="A225" s="602" t="s">
        <v>869</v>
      </c>
      <c r="B225" s="589" t="s">
        <v>870</v>
      </c>
      <c r="C225" s="573">
        <v>1</v>
      </c>
      <c r="D225" s="573">
        <v>0</v>
      </c>
      <c r="E225" s="573">
        <v>1</v>
      </c>
      <c r="F225" s="573">
        <v>0</v>
      </c>
      <c r="G225" s="397">
        <f t="shared" si="9"/>
        <v>2</v>
      </c>
      <c r="H225" s="397">
        <f t="shared" si="9"/>
        <v>0</v>
      </c>
      <c r="I225" s="552">
        <f t="shared" si="10"/>
        <v>0</v>
      </c>
    </row>
    <row r="226" spans="1:9" ht="22.5" customHeight="1">
      <c r="A226" s="602" t="s">
        <v>735</v>
      </c>
      <c r="B226" s="589" t="s">
        <v>736</v>
      </c>
      <c r="C226" s="673">
        <v>180</v>
      </c>
      <c r="D226" s="673">
        <v>207</v>
      </c>
      <c r="E226" s="575">
        <v>1659</v>
      </c>
      <c r="F226" s="575">
        <v>497</v>
      </c>
      <c r="G226" s="397">
        <f t="shared" si="9"/>
        <v>1839</v>
      </c>
      <c r="H226" s="397">
        <f t="shared" si="9"/>
        <v>704</v>
      </c>
      <c r="I226" s="552">
        <f t="shared" si="10"/>
        <v>0.3828167482327352</v>
      </c>
    </row>
    <row r="227" spans="1:9" ht="22.5" customHeight="1">
      <c r="A227" s="602" t="s">
        <v>701</v>
      </c>
      <c r="B227" s="589" t="s">
        <v>702</v>
      </c>
      <c r="C227" s="673">
        <v>67</v>
      </c>
      <c r="D227" s="673">
        <v>288</v>
      </c>
      <c r="E227" s="575">
        <v>1883</v>
      </c>
      <c r="F227" s="575">
        <v>385</v>
      </c>
      <c r="G227" s="397">
        <f t="shared" si="9"/>
        <v>1950</v>
      </c>
      <c r="H227" s="397">
        <f t="shared" si="9"/>
        <v>673</v>
      </c>
      <c r="I227" s="552">
        <f t="shared" si="10"/>
        <v>0.34512820512820513</v>
      </c>
    </row>
    <row r="228" spans="1:9" ht="22.5" customHeight="1">
      <c r="A228" s="602" t="s">
        <v>703</v>
      </c>
      <c r="B228" s="589" t="s">
        <v>704</v>
      </c>
      <c r="C228" s="673">
        <v>25</v>
      </c>
      <c r="D228" s="673">
        <v>125</v>
      </c>
      <c r="E228" s="575">
        <v>917</v>
      </c>
      <c r="F228" s="575">
        <v>188</v>
      </c>
      <c r="G228" s="397">
        <f t="shared" si="9"/>
        <v>942</v>
      </c>
      <c r="H228" s="397">
        <f t="shared" si="9"/>
        <v>313</v>
      </c>
      <c r="I228" s="552">
        <f t="shared" si="10"/>
        <v>0.3322717622080679</v>
      </c>
    </row>
    <row r="229" spans="1:9" ht="22.5" customHeight="1">
      <c r="A229" s="602" t="s">
        <v>705</v>
      </c>
      <c r="B229" s="589" t="s">
        <v>706</v>
      </c>
      <c r="C229" s="673">
        <v>28</v>
      </c>
      <c r="D229" s="673">
        <v>12</v>
      </c>
      <c r="E229" s="575">
        <v>405</v>
      </c>
      <c r="F229" s="575">
        <v>126</v>
      </c>
      <c r="G229" s="397">
        <f t="shared" si="9"/>
        <v>433</v>
      </c>
      <c r="H229" s="397">
        <f t="shared" si="9"/>
        <v>138</v>
      </c>
      <c r="I229" s="552">
        <f t="shared" si="10"/>
        <v>0.3187066974595843</v>
      </c>
    </row>
    <row r="230" spans="1:9" ht="22.5" customHeight="1">
      <c r="A230" s="596" t="s">
        <v>707</v>
      </c>
      <c r="B230" s="467" t="s">
        <v>737</v>
      </c>
      <c r="C230" s="673">
        <v>1864</v>
      </c>
      <c r="D230" s="673">
        <v>900</v>
      </c>
      <c r="E230" s="575">
        <v>302</v>
      </c>
      <c r="F230" s="575">
        <v>52</v>
      </c>
      <c r="G230" s="397">
        <f t="shared" si="9"/>
        <v>2166</v>
      </c>
      <c r="H230" s="397">
        <f t="shared" si="9"/>
        <v>952</v>
      </c>
      <c r="I230" s="552">
        <f t="shared" si="10"/>
        <v>0.43951985226223456</v>
      </c>
    </row>
    <row r="231" spans="1:9" ht="22.5" customHeight="1">
      <c r="A231" s="596" t="s">
        <v>738</v>
      </c>
      <c r="B231" s="467" t="s">
        <v>739</v>
      </c>
      <c r="C231" s="673">
        <v>10820</v>
      </c>
      <c r="D231" s="673">
        <v>2873</v>
      </c>
      <c r="E231" s="575">
        <v>3543</v>
      </c>
      <c r="F231" s="575">
        <v>904</v>
      </c>
      <c r="G231" s="397">
        <f t="shared" si="9"/>
        <v>14363</v>
      </c>
      <c r="H231" s="397">
        <f t="shared" si="9"/>
        <v>3777</v>
      </c>
      <c r="I231" s="552">
        <f t="shared" si="10"/>
        <v>0.26296734665459864</v>
      </c>
    </row>
    <row r="232" spans="1:9" ht="22.5" customHeight="1">
      <c r="A232" s="594" t="s">
        <v>710</v>
      </c>
      <c r="B232" s="468" t="s">
        <v>711</v>
      </c>
      <c r="C232" s="673">
        <v>148</v>
      </c>
      <c r="D232" s="673">
        <v>14</v>
      </c>
      <c r="E232" s="575">
        <v>16</v>
      </c>
      <c r="F232" s="575">
        <v>10</v>
      </c>
      <c r="G232" s="397">
        <f t="shared" si="9"/>
        <v>164</v>
      </c>
      <c r="H232" s="397">
        <f t="shared" si="9"/>
        <v>24</v>
      </c>
      <c r="I232" s="552">
        <f t="shared" si="10"/>
        <v>0.14634146341463414</v>
      </c>
    </row>
    <row r="233" spans="1:9" ht="22.5" customHeight="1">
      <c r="A233" s="594" t="s">
        <v>712</v>
      </c>
      <c r="B233" s="468" t="s">
        <v>713</v>
      </c>
      <c r="C233" s="573">
        <v>8</v>
      </c>
      <c r="D233" s="573">
        <v>0</v>
      </c>
      <c r="E233" s="575">
        <v>6</v>
      </c>
      <c r="F233" s="575">
        <v>1</v>
      </c>
      <c r="G233" s="397">
        <f t="shared" si="9"/>
        <v>14</v>
      </c>
      <c r="H233" s="397">
        <f t="shared" si="9"/>
        <v>1</v>
      </c>
      <c r="I233" s="552">
        <f t="shared" si="10"/>
        <v>0.07142857142857142</v>
      </c>
    </row>
    <row r="234" spans="1:9" ht="22.5" customHeight="1">
      <c r="A234" s="594" t="s">
        <v>714</v>
      </c>
      <c r="B234" s="468" t="s">
        <v>715</v>
      </c>
      <c r="C234" s="573">
        <v>1</v>
      </c>
      <c r="D234" s="573">
        <v>0</v>
      </c>
      <c r="E234" s="573">
        <v>1</v>
      </c>
      <c r="F234" s="573">
        <v>0</v>
      </c>
      <c r="G234" s="397">
        <f t="shared" si="9"/>
        <v>2</v>
      </c>
      <c r="H234" s="397">
        <f t="shared" si="9"/>
        <v>0</v>
      </c>
      <c r="I234" s="552">
        <f t="shared" si="10"/>
        <v>0</v>
      </c>
    </row>
    <row r="235" spans="1:9" ht="22.5" customHeight="1">
      <c r="A235" s="607" t="s">
        <v>718</v>
      </c>
      <c r="B235" s="576" t="s">
        <v>882</v>
      </c>
      <c r="C235" s="678">
        <v>243</v>
      </c>
      <c r="D235" s="678">
        <v>665</v>
      </c>
      <c r="E235" s="679">
        <v>7716</v>
      </c>
      <c r="F235" s="679">
        <v>2081</v>
      </c>
      <c r="G235" s="608">
        <f t="shared" si="9"/>
        <v>7959</v>
      </c>
      <c r="H235" s="608">
        <f t="shared" si="9"/>
        <v>2746</v>
      </c>
      <c r="I235" s="552">
        <f t="shared" si="10"/>
        <v>0.34501821836914187</v>
      </c>
    </row>
    <row r="236" spans="1:9" ht="22.5" customHeight="1">
      <c r="A236" s="594" t="s">
        <v>883</v>
      </c>
      <c r="B236" s="597" t="s">
        <v>884</v>
      </c>
      <c r="C236" s="573">
        <v>1</v>
      </c>
      <c r="D236" s="573">
        <v>0</v>
      </c>
      <c r="E236" s="573">
        <v>1</v>
      </c>
      <c r="F236" s="573">
        <v>0</v>
      </c>
      <c r="G236" s="397">
        <f t="shared" si="9"/>
        <v>2</v>
      </c>
      <c r="H236" s="397">
        <f t="shared" si="9"/>
        <v>0</v>
      </c>
      <c r="I236" s="552">
        <f t="shared" si="10"/>
        <v>0</v>
      </c>
    </row>
    <row r="237" spans="1:9" ht="22.5" customHeight="1">
      <c r="A237" s="594" t="s">
        <v>826</v>
      </c>
      <c r="B237" s="597" t="s">
        <v>827</v>
      </c>
      <c r="C237" s="573">
        <v>1</v>
      </c>
      <c r="D237" s="573">
        <v>0</v>
      </c>
      <c r="E237" s="573">
        <v>1</v>
      </c>
      <c r="F237" s="573">
        <v>0</v>
      </c>
      <c r="G237" s="397">
        <f t="shared" si="9"/>
        <v>2</v>
      </c>
      <c r="H237" s="397">
        <f t="shared" si="9"/>
        <v>0</v>
      </c>
      <c r="I237" s="552">
        <f t="shared" si="10"/>
        <v>0</v>
      </c>
    </row>
    <row r="238" spans="1:9" ht="22.5" customHeight="1">
      <c r="A238" s="594" t="s">
        <v>885</v>
      </c>
      <c r="B238" s="597" t="s">
        <v>886</v>
      </c>
      <c r="C238" s="573">
        <v>1</v>
      </c>
      <c r="D238" s="573">
        <v>0</v>
      </c>
      <c r="E238" s="573">
        <v>1</v>
      </c>
      <c r="F238" s="573">
        <v>0</v>
      </c>
      <c r="G238" s="397">
        <f t="shared" si="9"/>
        <v>2</v>
      </c>
      <c r="H238" s="397">
        <f t="shared" si="9"/>
        <v>0</v>
      </c>
      <c r="I238" s="552">
        <f t="shared" si="10"/>
        <v>0</v>
      </c>
    </row>
    <row r="239" spans="1:9" ht="22.5" customHeight="1">
      <c r="A239" s="594" t="s">
        <v>887</v>
      </c>
      <c r="B239" s="597" t="s">
        <v>888</v>
      </c>
      <c r="C239" s="573">
        <v>1</v>
      </c>
      <c r="D239" s="573">
        <v>0</v>
      </c>
      <c r="E239" s="573">
        <v>1</v>
      </c>
      <c r="F239" s="573">
        <v>0</v>
      </c>
      <c r="G239" s="397">
        <f t="shared" si="9"/>
        <v>2</v>
      </c>
      <c r="H239" s="397">
        <f t="shared" si="9"/>
        <v>0</v>
      </c>
      <c r="I239" s="552">
        <f t="shared" si="10"/>
        <v>0</v>
      </c>
    </row>
    <row r="240" spans="1:9" ht="22.5" customHeight="1">
      <c r="A240" s="594" t="s">
        <v>889</v>
      </c>
      <c r="B240" s="597" t="s">
        <v>586</v>
      </c>
      <c r="C240" s="573">
        <v>1</v>
      </c>
      <c r="D240" s="573">
        <v>0</v>
      </c>
      <c r="E240" s="573">
        <v>1</v>
      </c>
      <c r="F240" s="573">
        <v>0</v>
      </c>
      <c r="G240" s="397">
        <f t="shared" si="9"/>
        <v>2</v>
      </c>
      <c r="H240" s="397">
        <f t="shared" si="9"/>
        <v>0</v>
      </c>
      <c r="I240" s="552">
        <f t="shared" si="10"/>
        <v>0</v>
      </c>
    </row>
    <row r="241" spans="1:9" ht="22.5" customHeight="1">
      <c r="A241" s="594" t="s">
        <v>890</v>
      </c>
      <c r="B241" s="597" t="s">
        <v>587</v>
      </c>
      <c r="C241" s="573">
        <v>1</v>
      </c>
      <c r="D241" s="573">
        <v>0</v>
      </c>
      <c r="E241" s="573">
        <v>1</v>
      </c>
      <c r="F241" s="573">
        <v>0</v>
      </c>
      <c r="G241" s="397">
        <f t="shared" si="9"/>
        <v>2</v>
      </c>
      <c r="H241" s="397">
        <f t="shared" si="9"/>
        <v>0</v>
      </c>
      <c r="I241" s="552">
        <f t="shared" si="10"/>
        <v>0</v>
      </c>
    </row>
    <row r="242" spans="1:9" ht="22.5" customHeight="1">
      <c r="A242" s="594" t="s">
        <v>891</v>
      </c>
      <c r="B242" s="597" t="s">
        <v>588</v>
      </c>
      <c r="C242" s="573">
        <v>1</v>
      </c>
      <c r="D242" s="573">
        <v>0</v>
      </c>
      <c r="E242" s="573">
        <v>1</v>
      </c>
      <c r="F242" s="573">
        <v>0</v>
      </c>
      <c r="G242" s="397">
        <f t="shared" si="9"/>
        <v>2</v>
      </c>
      <c r="H242" s="397">
        <f t="shared" si="9"/>
        <v>0</v>
      </c>
      <c r="I242" s="552">
        <f t="shared" si="10"/>
        <v>0</v>
      </c>
    </row>
    <row r="243" spans="1:9" s="454" customFormat="1" ht="22.5" customHeight="1">
      <c r="A243" s="594" t="s">
        <v>892</v>
      </c>
      <c r="B243" s="597" t="s">
        <v>893</v>
      </c>
      <c r="C243" s="673">
        <v>165</v>
      </c>
      <c r="D243" s="673">
        <v>21</v>
      </c>
      <c r="E243" s="573">
        <v>1</v>
      </c>
      <c r="F243" s="573">
        <v>0</v>
      </c>
      <c r="G243" s="397">
        <f t="shared" si="9"/>
        <v>166</v>
      </c>
      <c r="H243" s="397">
        <f t="shared" si="9"/>
        <v>21</v>
      </c>
      <c r="I243" s="552">
        <f t="shared" si="10"/>
        <v>0.12650602409638553</v>
      </c>
    </row>
    <row r="244" spans="1:9" s="454" customFormat="1" ht="22.5" customHeight="1">
      <c r="A244" s="594" t="s">
        <v>894</v>
      </c>
      <c r="B244" s="597" t="s">
        <v>629</v>
      </c>
      <c r="C244" s="673">
        <v>358</v>
      </c>
      <c r="D244" s="673">
        <v>60</v>
      </c>
      <c r="E244" s="573">
        <v>1</v>
      </c>
      <c r="F244" s="573">
        <v>0</v>
      </c>
      <c r="G244" s="397">
        <f t="shared" si="9"/>
        <v>359</v>
      </c>
      <c r="H244" s="397">
        <f t="shared" si="9"/>
        <v>60</v>
      </c>
      <c r="I244" s="552">
        <f t="shared" si="10"/>
        <v>0.1671309192200557</v>
      </c>
    </row>
    <row r="245" spans="1:9" ht="22.5" customHeight="1">
      <c r="A245" s="594" t="s">
        <v>895</v>
      </c>
      <c r="B245" s="468" t="s">
        <v>772</v>
      </c>
      <c r="C245" s="673">
        <v>10</v>
      </c>
      <c r="D245" s="673">
        <v>6</v>
      </c>
      <c r="E245" s="575">
        <v>829</v>
      </c>
      <c r="F245" s="575">
        <v>191</v>
      </c>
      <c r="G245" s="397">
        <f t="shared" si="9"/>
        <v>839</v>
      </c>
      <c r="H245" s="397">
        <f t="shared" si="9"/>
        <v>197</v>
      </c>
      <c r="I245" s="552">
        <f t="shared" si="10"/>
        <v>0.23480333730631706</v>
      </c>
    </row>
    <row r="246" spans="1:9" ht="22.5" customHeight="1">
      <c r="A246" s="594" t="s">
        <v>896</v>
      </c>
      <c r="B246" s="468" t="s">
        <v>773</v>
      </c>
      <c r="C246" s="573">
        <v>1</v>
      </c>
      <c r="D246" s="573">
        <v>0</v>
      </c>
      <c r="E246" s="573">
        <v>1</v>
      </c>
      <c r="F246" s="573">
        <v>0</v>
      </c>
      <c r="G246" s="397">
        <f t="shared" si="9"/>
        <v>2</v>
      </c>
      <c r="H246" s="397">
        <f t="shared" si="9"/>
        <v>0</v>
      </c>
      <c r="I246" s="552">
        <f t="shared" si="10"/>
        <v>0</v>
      </c>
    </row>
    <row r="247" spans="1:9" ht="22.5" customHeight="1">
      <c r="A247" s="601">
        <v>241026</v>
      </c>
      <c r="B247" s="468" t="s">
        <v>774</v>
      </c>
      <c r="C247" s="573">
        <v>1</v>
      </c>
      <c r="D247" s="573">
        <v>0</v>
      </c>
      <c r="E247" s="573">
        <v>1</v>
      </c>
      <c r="F247" s="573">
        <v>0</v>
      </c>
      <c r="G247" s="397">
        <f t="shared" si="9"/>
        <v>2</v>
      </c>
      <c r="H247" s="397">
        <f t="shared" si="9"/>
        <v>0</v>
      </c>
      <c r="I247" s="552">
        <f t="shared" si="10"/>
        <v>0</v>
      </c>
    </row>
    <row r="248" spans="1:9" ht="22.5" customHeight="1">
      <c r="A248" s="594" t="s">
        <v>897</v>
      </c>
      <c r="B248" s="468" t="s">
        <v>775</v>
      </c>
      <c r="C248" s="573">
        <v>1</v>
      </c>
      <c r="D248" s="573">
        <v>0</v>
      </c>
      <c r="E248" s="573">
        <v>1</v>
      </c>
      <c r="F248" s="573">
        <v>0</v>
      </c>
      <c r="G248" s="397">
        <f t="shared" si="9"/>
        <v>2</v>
      </c>
      <c r="H248" s="397">
        <f t="shared" si="9"/>
        <v>0</v>
      </c>
      <c r="I248" s="552">
        <f t="shared" si="10"/>
        <v>0</v>
      </c>
    </row>
    <row r="249" spans="1:9" ht="22.5" customHeight="1">
      <c r="A249" s="601">
        <v>241028</v>
      </c>
      <c r="B249" s="468" t="s">
        <v>776</v>
      </c>
      <c r="C249" s="573">
        <v>1</v>
      </c>
      <c r="D249" s="573">
        <v>0</v>
      </c>
      <c r="E249" s="573">
        <v>1</v>
      </c>
      <c r="F249" s="573">
        <v>0</v>
      </c>
      <c r="G249" s="397">
        <f t="shared" si="9"/>
        <v>2</v>
      </c>
      <c r="H249" s="397">
        <f t="shared" si="9"/>
        <v>0</v>
      </c>
      <c r="I249" s="552">
        <f t="shared" si="10"/>
        <v>0</v>
      </c>
    </row>
    <row r="250" spans="1:9" ht="22.5" customHeight="1">
      <c r="A250" s="601">
        <v>241029</v>
      </c>
      <c r="B250" s="468" t="s">
        <v>777</v>
      </c>
      <c r="C250" s="573">
        <v>1</v>
      </c>
      <c r="D250" s="573">
        <v>0</v>
      </c>
      <c r="E250" s="573">
        <v>1</v>
      </c>
      <c r="F250" s="573">
        <v>0</v>
      </c>
      <c r="G250" s="397">
        <f t="shared" si="9"/>
        <v>2</v>
      </c>
      <c r="H250" s="397">
        <f t="shared" si="9"/>
        <v>0</v>
      </c>
      <c r="I250" s="552">
        <f t="shared" si="10"/>
        <v>0</v>
      </c>
    </row>
    <row r="251" spans="1:9" ht="22.5" customHeight="1">
      <c r="A251" s="601">
        <v>250103</v>
      </c>
      <c r="B251" s="605" t="s">
        <v>811</v>
      </c>
      <c r="C251" s="573">
        <v>1</v>
      </c>
      <c r="D251" s="573">
        <v>0</v>
      </c>
      <c r="E251" s="573">
        <v>1</v>
      </c>
      <c r="F251" s="573">
        <v>0</v>
      </c>
      <c r="G251" s="397">
        <f t="shared" si="9"/>
        <v>2</v>
      </c>
      <c r="H251" s="397">
        <f t="shared" si="9"/>
        <v>0</v>
      </c>
      <c r="I251" s="552">
        <f t="shared" si="10"/>
        <v>0</v>
      </c>
    </row>
    <row r="252" spans="1:9" ht="22.5" customHeight="1">
      <c r="A252" s="594" t="s">
        <v>898</v>
      </c>
      <c r="B252" s="468" t="s">
        <v>813</v>
      </c>
      <c r="C252" s="573">
        <v>1</v>
      </c>
      <c r="D252" s="573">
        <v>0</v>
      </c>
      <c r="E252" s="573">
        <v>1</v>
      </c>
      <c r="F252" s="573">
        <v>0</v>
      </c>
      <c r="G252" s="397">
        <f t="shared" si="9"/>
        <v>2</v>
      </c>
      <c r="H252" s="397">
        <f t="shared" si="9"/>
        <v>0</v>
      </c>
      <c r="I252" s="552">
        <f t="shared" si="10"/>
        <v>0</v>
      </c>
    </row>
    <row r="253" spans="1:9" ht="22.5" customHeight="1">
      <c r="A253" s="607" t="s">
        <v>899</v>
      </c>
      <c r="B253" s="591" t="s">
        <v>825</v>
      </c>
      <c r="C253" s="673">
        <v>1666</v>
      </c>
      <c r="D253" s="673">
        <v>865</v>
      </c>
      <c r="E253" s="573">
        <v>1</v>
      </c>
      <c r="F253" s="573">
        <v>0</v>
      </c>
      <c r="G253" s="397">
        <f t="shared" si="9"/>
        <v>1667</v>
      </c>
      <c r="H253" s="397">
        <f t="shared" si="9"/>
        <v>865</v>
      </c>
      <c r="I253" s="552">
        <f t="shared" si="10"/>
        <v>0.5188962207558488</v>
      </c>
    </row>
    <row r="254" spans="1:9" ht="22.5" customHeight="1">
      <c r="A254" s="607" t="s">
        <v>740</v>
      </c>
      <c r="B254" s="591" t="s">
        <v>900</v>
      </c>
      <c r="C254" s="673">
        <v>37</v>
      </c>
      <c r="D254" s="673">
        <v>7</v>
      </c>
      <c r="E254" s="575">
        <v>4</v>
      </c>
      <c r="F254" s="575">
        <v>0</v>
      </c>
      <c r="G254" s="397">
        <f t="shared" si="9"/>
        <v>41</v>
      </c>
      <c r="H254" s="397">
        <f t="shared" si="9"/>
        <v>7</v>
      </c>
      <c r="I254" s="552">
        <f t="shared" si="10"/>
        <v>0.17073170731707318</v>
      </c>
    </row>
    <row r="255" spans="1:9" ht="22.5" customHeight="1">
      <c r="A255" s="607" t="s">
        <v>901</v>
      </c>
      <c r="B255" s="576" t="s">
        <v>818</v>
      </c>
      <c r="C255" s="673">
        <v>39</v>
      </c>
      <c r="D255" s="673">
        <v>7</v>
      </c>
      <c r="E255" s="575">
        <v>4</v>
      </c>
      <c r="F255" s="575">
        <v>0</v>
      </c>
      <c r="G255" s="397">
        <f t="shared" si="9"/>
        <v>43</v>
      </c>
      <c r="H255" s="397">
        <f t="shared" si="9"/>
        <v>7</v>
      </c>
      <c r="I255" s="552">
        <f t="shared" si="10"/>
        <v>0.16279069767441862</v>
      </c>
    </row>
    <row r="256" spans="1:9" ht="22.5" customHeight="1">
      <c r="A256" s="607" t="s">
        <v>902</v>
      </c>
      <c r="B256" s="597" t="s">
        <v>822</v>
      </c>
      <c r="C256" s="673">
        <v>4045</v>
      </c>
      <c r="D256" s="673">
        <v>537</v>
      </c>
      <c r="E256" s="573">
        <v>1</v>
      </c>
      <c r="F256" s="573">
        <v>0</v>
      </c>
      <c r="G256" s="397">
        <f t="shared" si="9"/>
        <v>4046</v>
      </c>
      <c r="H256" s="397">
        <f t="shared" si="9"/>
        <v>537</v>
      </c>
      <c r="I256" s="552">
        <f t="shared" si="10"/>
        <v>0.13272367770637666</v>
      </c>
    </row>
    <row r="257" spans="1:9" ht="22.5" customHeight="1">
      <c r="A257" s="607" t="s">
        <v>903</v>
      </c>
      <c r="B257" s="597" t="s">
        <v>823</v>
      </c>
      <c r="C257" s="673">
        <v>4046</v>
      </c>
      <c r="D257" s="673">
        <v>537</v>
      </c>
      <c r="E257" s="573">
        <v>1</v>
      </c>
      <c r="F257" s="573">
        <v>0</v>
      </c>
      <c r="G257" s="397">
        <f t="shared" si="9"/>
        <v>4047</v>
      </c>
      <c r="H257" s="397">
        <f t="shared" si="9"/>
        <v>537</v>
      </c>
      <c r="I257" s="552">
        <f t="shared" si="10"/>
        <v>0.13269088213491476</v>
      </c>
    </row>
    <row r="258" spans="1:9" ht="22.5" customHeight="1">
      <c r="A258" s="607" t="s">
        <v>828</v>
      </c>
      <c r="B258" s="609" t="s">
        <v>829</v>
      </c>
      <c r="C258" s="573">
        <v>1</v>
      </c>
      <c r="D258" s="573">
        <v>0</v>
      </c>
      <c r="E258" s="573">
        <v>1</v>
      </c>
      <c r="F258" s="573">
        <v>0</v>
      </c>
      <c r="G258" s="397">
        <f t="shared" si="9"/>
        <v>2</v>
      </c>
      <c r="H258" s="397">
        <f t="shared" si="9"/>
        <v>0</v>
      </c>
      <c r="I258" s="552">
        <f t="shared" si="10"/>
        <v>0</v>
      </c>
    </row>
    <row r="259" spans="1:9" ht="22.5" customHeight="1">
      <c r="A259" s="607" t="s">
        <v>741</v>
      </c>
      <c r="B259" s="591" t="s">
        <v>742</v>
      </c>
      <c r="C259" s="673">
        <v>1</v>
      </c>
      <c r="D259" s="573">
        <v>0</v>
      </c>
      <c r="E259" s="573">
        <v>1</v>
      </c>
      <c r="F259" s="573">
        <v>0</v>
      </c>
      <c r="G259" s="397">
        <f t="shared" si="9"/>
        <v>2</v>
      </c>
      <c r="H259" s="397">
        <f t="shared" si="9"/>
        <v>0</v>
      </c>
      <c r="I259" s="552">
        <f t="shared" si="10"/>
        <v>0</v>
      </c>
    </row>
    <row r="260" spans="1:9" ht="22.5" customHeight="1">
      <c r="A260" s="607" t="s">
        <v>874</v>
      </c>
      <c r="B260" s="591" t="s">
        <v>875</v>
      </c>
      <c r="C260" s="673">
        <v>6</v>
      </c>
      <c r="D260" s="573">
        <v>0</v>
      </c>
      <c r="E260" s="575">
        <v>41</v>
      </c>
      <c r="F260" s="573">
        <v>0</v>
      </c>
      <c r="G260" s="397">
        <f t="shared" si="9"/>
        <v>47</v>
      </c>
      <c r="H260" s="397">
        <f t="shared" si="9"/>
        <v>0</v>
      </c>
      <c r="I260" s="552">
        <f t="shared" si="10"/>
        <v>0</v>
      </c>
    </row>
    <row r="261" spans="1:9" ht="22.5" customHeight="1">
      <c r="A261" s="594" t="s">
        <v>718</v>
      </c>
      <c r="B261" s="468" t="s">
        <v>719</v>
      </c>
      <c r="C261" s="573">
        <v>243</v>
      </c>
      <c r="D261" s="573">
        <v>0</v>
      </c>
      <c r="E261" s="573">
        <v>7716</v>
      </c>
      <c r="F261" s="573">
        <v>0</v>
      </c>
      <c r="G261" s="397">
        <f t="shared" si="9"/>
        <v>7959</v>
      </c>
      <c r="H261" s="397">
        <f t="shared" si="9"/>
        <v>0</v>
      </c>
      <c r="I261" s="552">
        <f t="shared" si="10"/>
        <v>0</v>
      </c>
    </row>
    <row r="262" spans="1:9" ht="22.5" customHeight="1">
      <c r="A262" s="763" t="s">
        <v>568</v>
      </c>
      <c r="B262" s="764"/>
      <c r="C262" s="458">
        <f aca="true" t="shared" si="11" ref="C262:H262">SUM(C141:C261)</f>
        <v>90873</v>
      </c>
      <c r="D262" s="459">
        <f t="shared" si="11"/>
        <v>27341</v>
      </c>
      <c r="E262" s="458">
        <f t="shared" si="11"/>
        <v>92262</v>
      </c>
      <c r="F262" s="459">
        <f t="shared" si="11"/>
        <v>21429</v>
      </c>
      <c r="G262" s="458">
        <f t="shared" si="11"/>
        <v>183135</v>
      </c>
      <c r="H262" s="459">
        <f t="shared" si="11"/>
        <v>48770</v>
      </c>
      <c r="I262" s="552">
        <f>H262/G262</f>
        <v>0.2663062767903459</v>
      </c>
    </row>
    <row r="263" spans="4:9" ht="22.5" customHeight="1">
      <c r="D263" s="460"/>
      <c r="F263" s="460"/>
      <c r="I263" s="452"/>
    </row>
    <row r="264" spans="1:9" ht="22.5" customHeight="1">
      <c r="A264" s="760" t="s">
        <v>569</v>
      </c>
      <c r="B264" s="775"/>
      <c r="C264" s="775"/>
      <c r="D264" s="775"/>
      <c r="E264" s="775"/>
      <c r="F264" s="775"/>
      <c r="G264" s="775"/>
      <c r="H264" s="768"/>
      <c r="I264" s="452"/>
    </row>
    <row r="265" spans="1:9" ht="22.5" customHeight="1">
      <c r="A265" s="616">
        <v>90045</v>
      </c>
      <c r="B265" s="463" t="s">
        <v>743</v>
      </c>
      <c r="C265" s="680">
        <v>1</v>
      </c>
      <c r="D265" s="680"/>
      <c r="E265" s="593">
        <v>1</v>
      </c>
      <c r="F265" s="593"/>
      <c r="G265" s="397">
        <f aca="true" t="shared" si="12" ref="G265:H294">C265+E265</f>
        <v>2</v>
      </c>
      <c r="H265" s="397">
        <f>D265+F265</f>
        <v>0</v>
      </c>
      <c r="I265" s="552">
        <f aca="true" t="shared" si="13" ref="I265:I316">H265/G265</f>
        <v>0</v>
      </c>
    </row>
    <row r="266" spans="1:9" ht="22.5" customHeight="1">
      <c r="A266" s="464" t="s">
        <v>745</v>
      </c>
      <c r="B266" s="468" t="s">
        <v>746</v>
      </c>
      <c r="C266" s="680">
        <v>3204</v>
      </c>
      <c r="D266" s="680">
        <v>953</v>
      </c>
      <c r="E266" s="461">
        <v>384</v>
      </c>
      <c r="F266" s="461">
        <v>92</v>
      </c>
      <c r="G266" s="397">
        <f t="shared" si="12"/>
        <v>3588</v>
      </c>
      <c r="H266" s="397">
        <f t="shared" si="12"/>
        <v>1045</v>
      </c>
      <c r="I266" s="552">
        <f t="shared" si="13"/>
        <v>0.29124860646599776</v>
      </c>
    </row>
    <row r="267" spans="1:9" ht="22.5" customHeight="1">
      <c r="A267" s="462" t="s">
        <v>747</v>
      </c>
      <c r="B267" s="463" t="s">
        <v>904</v>
      </c>
      <c r="C267" s="680">
        <v>207</v>
      </c>
      <c r="D267" s="680">
        <v>92</v>
      </c>
      <c r="E267" s="461">
        <v>6</v>
      </c>
      <c r="F267" s="461">
        <v>1</v>
      </c>
      <c r="G267" s="397">
        <f t="shared" si="12"/>
        <v>213</v>
      </c>
      <c r="H267" s="397">
        <f t="shared" si="12"/>
        <v>93</v>
      </c>
      <c r="I267" s="552">
        <f t="shared" si="13"/>
        <v>0.43661971830985913</v>
      </c>
    </row>
    <row r="268" spans="1:9" ht="22.5" customHeight="1">
      <c r="A268" s="664">
        <v>310001</v>
      </c>
      <c r="B268" s="665" t="s">
        <v>817</v>
      </c>
      <c r="C268" s="681">
        <v>116</v>
      </c>
      <c r="D268" s="681">
        <v>34</v>
      </c>
      <c r="E268" s="666">
        <v>36</v>
      </c>
      <c r="F268" s="666">
        <v>12</v>
      </c>
      <c r="G268" s="660">
        <f t="shared" si="12"/>
        <v>152</v>
      </c>
      <c r="H268" s="660">
        <f t="shared" si="12"/>
        <v>46</v>
      </c>
      <c r="I268" s="552">
        <f t="shared" si="13"/>
        <v>0.3026315789473684</v>
      </c>
    </row>
    <row r="269" spans="1:9" ht="22.5" customHeight="1">
      <c r="A269" s="664">
        <v>310002</v>
      </c>
      <c r="B269" s="665" t="s">
        <v>990</v>
      </c>
      <c r="C269" s="681">
        <v>116</v>
      </c>
      <c r="D269" s="681">
        <v>34</v>
      </c>
      <c r="E269" s="666">
        <v>37</v>
      </c>
      <c r="F269" s="666">
        <v>12</v>
      </c>
      <c r="G269" s="660">
        <f t="shared" si="12"/>
        <v>153</v>
      </c>
      <c r="H269" s="660">
        <f t="shared" si="12"/>
        <v>46</v>
      </c>
      <c r="I269" s="552">
        <f t="shared" si="13"/>
        <v>0.3006535947712418</v>
      </c>
    </row>
    <row r="270" spans="1:9" ht="22.5" customHeight="1">
      <c r="A270" s="664">
        <v>310003</v>
      </c>
      <c r="B270" s="665" t="s">
        <v>991</v>
      </c>
      <c r="C270" s="681">
        <v>116</v>
      </c>
      <c r="D270" s="681">
        <v>35</v>
      </c>
      <c r="E270" s="666">
        <v>37</v>
      </c>
      <c r="F270" s="666">
        <v>12</v>
      </c>
      <c r="G270" s="660">
        <f t="shared" si="12"/>
        <v>153</v>
      </c>
      <c r="H270" s="660">
        <f t="shared" si="12"/>
        <v>47</v>
      </c>
      <c r="I270" s="552">
        <f t="shared" si="13"/>
        <v>0.30718954248366015</v>
      </c>
    </row>
    <row r="271" spans="1:9" ht="22.5" customHeight="1">
      <c r="A271" s="664">
        <v>310011</v>
      </c>
      <c r="B271" s="665" t="s">
        <v>992</v>
      </c>
      <c r="C271" s="681">
        <v>116</v>
      </c>
      <c r="D271" s="681">
        <v>34</v>
      </c>
      <c r="E271" s="666">
        <v>39</v>
      </c>
      <c r="F271" s="666">
        <v>12</v>
      </c>
      <c r="G271" s="660">
        <f t="shared" si="12"/>
        <v>155</v>
      </c>
      <c r="H271" s="660">
        <f t="shared" si="12"/>
        <v>46</v>
      </c>
      <c r="I271" s="552">
        <f t="shared" si="13"/>
        <v>0.2967741935483871</v>
      </c>
    </row>
    <row r="272" spans="1:9" ht="22.5" customHeight="1">
      <c r="A272" s="664">
        <v>310012</v>
      </c>
      <c r="B272" s="665" t="s">
        <v>993</v>
      </c>
      <c r="C272" s="681">
        <v>116</v>
      </c>
      <c r="D272" s="681">
        <v>35</v>
      </c>
      <c r="E272" s="666">
        <v>39</v>
      </c>
      <c r="F272" s="666">
        <v>12</v>
      </c>
      <c r="G272" s="660">
        <f t="shared" si="12"/>
        <v>155</v>
      </c>
      <c r="H272" s="660">
        <f t="shared" si="12"/>
        <v>47</v>
      </c>
      <c r="I272" s="552">
        <f t="shared" si="13"/>
        <v>0.3032258064516129</v>
      </c>
    </row>
    <row r="273" spans="1:9" ht="22.5" customHeight="1">
      <c r="A273" s="664">
        <v>310013</v>
      </c>
      <c r="B273" s="665" t="s">
        <v>821</v>
      </c>
      <c r="C273" s="681">
        <v>116</v>
      </c>
      <c r="D273" s="681">
        <v>34</v>
      </c>
      <c r="E273" s="666">
        <v>40</v>
      </c>
      <c r="F273" s="666">
        <v>12</v>
      </c>
      <c r="G273" s="660">
        <f t="shared" si="12"/>
        <v>156</v>
      </c>
      <c r="H273" s="660">
        <f t="shared" si="12"/>
        <v>46</v>
      </c>
      <c r="I273" s="552">
        <f t="shared" si="13"/>
        <v>0.2948717948717949</v>
      </c>
    </row>
    <row r="274" spans="1:9" ht="22.5" customHeight="1">
      <c r="A274" s="664">
        <v>310015</v>
      </c>
      <c r="B274" s="665" t="s">
        <v>994</v>
      </c>
      <c r="C274" s="681">
        <v>116</v>
      </c>
      <c r="D274" s="681">
        <v>34</v>
      </c>
      <c r="E274" s="666">
        <v>38</v>
      </c>
      <c r="F274" s="666">
        <v>12</v>
      </c>
      <c r="G274" s="660">
        <f t="shared" si="12"/>
        <v>154</v>
      </c>
      <c r="H274" s="660">
        <f t="shared" si="12"/>
        <v>46</v>
      </c>
      <c r="I274" s="552">
        <f t="shared" si="13"/>
        <v>0.2987012987012987</v>
      </c>
    </row>
    <row r="275" spans="1:9" ht="22.5" customHeight="1">
      <c r="A275" s="664">
        <v>310016</v>
      </c>
      <c r="B275" s="665" t="s">
        <v>823</v>
      </c>
      <c r="C275" s="681">
        <v>116</v>
      </c>
      <c r="D275" s="681">
        <v>34</v>
      </c>
      <c r="E275" s="666">
        <v>39</v>
      </c>
      <c r="F275" s="666">
        <v>12</v>
      </c>
      <c r="G275" s="660">
        <f t="shared" si="12"/>
        <v>155</v>
      </c>
      <c r="H275" s="660">
        <f t="shared" si="12"/>
        <v>46</v>
      </c>
      <c r="I275" s="552">
        <f t="shared" si="13"/>
        <v>0.2967741935483871</v>
      </c>
    </row>
    <row r="276" spans="1:9" ht="22.5" customHeight="1">
      <c r="A276" s="462" t="s">
        <v>748</v>
      </c>
      <c r="B276" s="463" t="s">
        <v>749</v>
      </c>
      <c r="C276" s="680">
        <v>1</v>
      </c>
      <c r="D276" s="680">
        <v>0</v>
      </c>
      <c r="E276" s="593">
        <v>1</v>
      </c>
      <c r="F276" s="593">
        <v>0</v>
      </c>
      <c r="G276" s="397">
        <f t="shared" si="12"/>
        <v>2</v>
      </c>
      <c r="H276" s="397">
        <f t="shared" si="12"/>
        <v>0</v>
      </c>
      <c r="I276" s="552">
        <f t="shared" si="13"/>
        <v>0</v>
      </c>
    </row>
    <row r="277" spans="1:9" ht="22.5" customHeight="1">
      <c r="A277" s="469" t="s">
        <v>589</v>
      </c>
      <c r="B277" s="470" t="s">
        <v>590</v>
      </c>
      <c r="C277" s="680">
        <v>3383</v>
      </c>
      <c r="D277" s="680">
        <v>1036</v>
      </c>
      <c r="E277" s="461">
        <v>390</v>
      </c>
      <c r="F277" s="461">
        <v>93</v>
      </c>
      <c r="G277" s="397">
        <f t="shared" si="12"/>
        <v>3773</v>
      </c>
      <c r="H277" s="397">
        <f t="shared" si="12"/>
        <v>1129</v>
      </c>
      <c r="I277" s="552">
        <f t="shared" si="13"/>
        <v>0.29923138086403395</v>
      </c>
    </row>
    <row r="278" spans="1:9" ht="22.5" customHeight="1">
      <c r="A278" s="667" t="s">
        <v>995</v>
      </c>
      <c r="B278" s="668" t="s">
        <v>996</v>
      </c>
      <c r="C278" s="682">
        <v>101</v>
      </c>
      <c r="D278" s="682">
        <v>35</v>
      </c>
      <c r="E278" s="669">
        <v>40</v>
      </c>
      <c r="F278" s="669">
        <v>12</v>
      </c>
      <c r="G278" s="660">
        <f t="shared" si="12"/>
        <v>141</v>
      </c>
      <c r="H278" s="660">
        <f t="shared" si="12"/>
        <v>47</v>
      </c>
      <c r="I278" s="552">
        <f t="shared" si="13"/>
        <v>0.3333333333333333</v>
      </c>
    </row>
    <row r="279" spans="1:9" ht="22.5" customHeight="1">
      <c r="A279" s="667" t="s">
        <v>611</v>
      </c>
      <c r="B279" s="668" t="s">
        <v>612</v>
      </c>
      <c r="C279" s="682">
        <v>38</v>
      </c>
      <c r="D279" s="682">
        <v>15</v>
      </c>
      <c r="E279" s="669">
        <v>0</v>
      </c>
      <c r="F279" s="669">
        <v>0</v>
      </c>
      <c r="G279" s="660">
        <f t="shared" si="12"/>
        <v>38</v>
      </c>
      <c r="H279" s="660">
        <f t="shared" si="12"/>
        <v>15</v>
      </c>
      <c r="I279" s="552">
        <f t="shared" si="13"/>
        <v>0.39473684210526316</v>
      </c>
    </row>
    <row r="280" spans="1:9" ht="22.5" customHeight="1">
      <c r="A280" s="667" t="s">
        <v>619</v>
      </c>
      <c r="B280" s="668" t="s">
        <v>620</v>
      </c>
      <c r="C280" s="682">
        <v>145</v>
      </c>
      <c r="D280" s="682">
        <v>50</v>
      </c>
      <c r="E280" s="669">
        <v>42</v>
      </c>
      <c r="F280" s="669">
        <v>12</v>
      </c>
      <c r="G280" s="660">
        <f t="shared" si="12"/>
        <v>187</v>
      </c>
      <c r="H280" s="660">
        <f t="shared" si="12"/>
        <v>62</v>
      </c>
      <c r="I280" s="552">
        <f t="shared" si="13"/>
        <v>0.3315508021390374</v>
      </c>
    </row>
    <row r="281" spans="1:9" ht="22.5" customHeight="1">
      <c r="A281" s="462" t="s">
        <v>623</v>
      </c>
      <c r="B281" s="463" t="s">
        <v>750</v>
      </c>
      <c r="C281" s="680">
        <v>5151</v>
      </c>
      <c r="D281" s="680">
        <v>1566</v>
      </c>
      <c r="E281" s="461">
        <v>557</v>
      </c>
      <c r="F281" s="461">
        <v>155</v>
      </c>
      <c r="G281" s="397">
        <f t="shared" si="12"/>
        <v>5708</v>
      </c>
      <c r="H281" s="397">
        <f t="shared" si="12"/>
        <v>1721</v>
      </c>
      <c r="I281" s="552">
        <f t="shared" si="13"/>
        <v>0.30150665732305537</v>
      </c>
    </row>
    <row r="282" spans="1:9" ht="22.5" customHeight="1">
      <c r="A282" s="464" t="s">
        <v>625</v>
      </c>
      <c r="B282" s="465" t="s">
        <v>626</v>
      </c>
      <c r="C282" s="593">
        <v>116</v>
      </c>
      <c r="D282" s="593">
        <v>34</v>
      </c>
      <c r="E282" s="593">
        <v>39</v>
      </c>
      <c r="F282" s="593">
        <v>12</v>
      </c>
      <c r="G282" s="397">
        <f t="shared" si="12"/>
        <v>155</v>
      </c>
      <c r="H282" s="397">
        <f t="shared" si="12"/>
        <v>46</v>
      </c>
      <c r="I282" s="552">
        <f t="shared" si="13"/>
        <v>0.2967741935483871</v>
      </c>
    </row>
    <row r="283" spans="1:9" ht="22.5" customHeight="1">
      <c r="A283" s="466" t="s">
        <v>905</v>
      </c>
      <c r="B283" s="467" t="s">
        <v>627</v>
      </c>
      <c r="C283" s="680">
        <v>1</v>
      </c>
      <c r="D283" s="680">
        <v>0</v>
      </c>
      <c r="E283" s="593">
        <v>0</v>
      </c>
      <c r="F283" s="593">
        <v>0</v>
      </c>
      <c r="G283" s="397">
        <f t="shared" si="12"/>
        <v>1</v>
      </c>
      <c r="H283" s="397">
        <f t="shared" si="12"/>
        <v>0</v>
      </c>
      <c r="I283" s="552">
        <f t="shared" si="13"/>
        <v>0</v>
      </c>
    </row>
    <row r="284" spans="1:9" ht="22.5" customHeight="1">
      <c r="A284" s="464" t="s">
        <v>630</v>
      </c>
      <c r="B284" s="468" t="s">
        <v>751</v>
      </c>
      <c r="C284" s="683">
        <v>3</v>
      </c>
      <c r="D284" s="683">
        <v>3</v>
      </c>
      <c r="E284" s="593">
        <v>0</v>
      </c>
      <c r="F284" s="593">
        <v>0</v>
      </c>
      <c r="G284" s="397">
        <f t="shared" si="12"/>
        <v>3</v>
      </c>
      <c r="H284" s="397">
        <f t="shared" si="12"/>
        <v>3</v>
      </c>
      <c r="I284" s="552">
        <f t="shared" si="13"/>
        <v>1</v>
      </c>
    </row>
    <row r="285" spans="1:9" ht="22.5" customHeight="1">
      <c r="A285" s="464" t="s">
        <v>723</v>
      </c>
      <c r="B285" s="468" t="s">
        <v>752</v>
      </c>
      <c r="C285" s="683">
        <v>101</v>
      </c>
      <c r="D285" s="683">
        <v>35</v>
      </c>
      <c r="E285" s="593">
        <v>39</v>
      </c>
      <c r="F285" s="593">
        <v>12</v>
      </c>
      <c r="G285" s="397">
        <f t="shared" si="12"/>
        <v>140</v>
      </c>
      <c r="H285" s="397">
        <f t="shared" si="12"/>
        <v>47</v>
      </c>
      <c r="I285" s="552">
        <f t="shared" si="13"/>
        <v>0.3357142857142857</v>
      </c>
    </row>
    <row r="286" spans="1:9" ht="22.5" customHeight="1">
      <c r="A286" s="469" t="s">
        <v>634</v>
      </c>
      <c r="B286" s="470" t="s">
        <v>753</v>
      </c>
      <c r="C286" s="683">
        <v>116</v>
      </c>
      <c r="D286" s="683">
        <v>34</v>
      </c>
      <c r="E286" s="593">
        <v>36</v>
      </c>
      <c r="F286" s="593">
        <v>12</v>
      </c>
      <c r="G286" s="397">
        <f t="shared" si="12"/>
        <v>152</v>
      </c>
      <c r="H286" s="397">
        <f t="shared" si="12"/>
        <v>46</v>
      </c>
      <c r="I286" s="552">
        <f t="shared" si="13"/>
        <v>0.3026315789473684</v>
      </c>
    </row>
    <row r="287" spans="1:9" ht="22.5" customHeight="1">
      <c r="A287" s="469" t="s">
        <v>636</v>
      </c>
      <c r="B287" s="470" t="s">
        <v>754</v>
      </c>
      <c r="C287" s="683">
        <v>101</v>
      </c>
      <c r="D287" s="683">
        <v>34</v>
      </c>
      <c r="E287" s="593">
        <v>39</v>
      </c>
      <c r="F287" s="593">
        <v>12</v>
      </c>
      <c r="G287" s="397">
        <f t="shared" si="12"/>
        <v>140</v>
      </c>
      <c r="H287" s="397">
        <f t="shared" si="12"/>
        <v>46</v>
      </c>
      <c r="I287" s="552">
        <f t="shared" si="13"/>
        <v>0.32857142857142857</v>
      </c>
    </row>
    <row r="288" spans="1:9" ht="22.5" customHeight="1">
      <c r="A288" s="462" t="s">
        <v>638</v>
      </c>
      <c r="B288" s="463" t="s">
        <v>755</v>
      </c>
      <c r="C288" s="683">
        <v>113</v>
      </c>
      <c r="D288" s="683">
        <v>31</v>
      </c>
      <c r="E288" s="593">
        <v>39</v>
      </c>
      <c r="F288" s="593">
        <v>12</v>
      </c>
      <c r="G288" s="397">
        <f t="shared" si="12"/>
        <v>152</v>
      </c>
      <c r="H288" s="397">
        <f t="shared" si="12"/>
        <v>43</v>
      </c>
      <c r="I288" s="552">
        <f t="shared" si="13"/>
        <v>0.28289473684210525</v>
      </c>
    </row>
    <row r="289" spans="1:9" ht="22.5" customHeight="1">
      <c r="A289" s="469" t="s">
        <v>642</v>
      </c>
      <c r="B289" s="470" t="s">
        <v>744</v>
      </c>
      <c r="C289" s="680">
        <v>2142</v>
      </c>
      <c r="D289" s="680">
        <v>470</v>
      </c>
      <c r="E289" s="461">
        <v>9</v>
      </c>
      <c r="F289" s="461">
        <v>3</v>
      </c>
      <c r="G289" s="397">
        <f t="shared" si="12"/>
        <v>2151</v>
      </c>
      <c r="H289" s="397">
        <f t="shared" si="12"/>
        <v>473</v>
      </c>
      <c r="I289" s="552">
        <f t="shared" si="13"/>
        <v>0.2198977219897722</v>
      </c>
    </row>
    <row r="290" spans="1:9" ht="22.5" customHeight="1">
      <c r="A290" s="667" t="s">
        <v>833</v>
      </c>
      <c r="B290" s="668" t="s">
        <v>834</v>
      </c>
      <c r="C290" s="682">
        <v>98</v>
      </c>
      <c r="D290" s="682">
        <v>31</v>
      </c>
      <c r="E290" s="666">
        <v>39</v>
      </c>
      <c r="F290" s="666">
        <v>12</v>
      </c>
      <c r="G290" s="397">
        <f t="shared" si="12"/>
        <v>137</v>
      </c>
      <c r="H290" s="660">
        <f t="shared" si="12"/>
        <v>43</v>
      </c>
      <c r="I290" s="552">
        <f t="shared" si="13"/>
        <v>0.31386861313868614</v>
      </c>
    </row>
    <row r="291" spans="1:9" ht="22.5" customHeight="1">
      <c r="A291" s="667" t="s">
        <v>835</v>
      </c>
      <c r="B291" s="668" t="s">
        <v>764</v>
      </c>
      <c r="C291" s="682">
        <v>457</v>
      </c>
      <c r="D291" s="682">
        <v>256</v>
      </c>
      <c r="E291" s="666">
        <v>0</v>
      </c>
      <c r="F291" s="666">
        <v>0</v>
      </c>
      <c r="G291" s="397">
        <f t="shared" si="12"/>
        <v>457</v>
      </c>
      <c r="H291" s="660">
        <f t="shared" si="12"/>
        <v>256</v>
      </c>
      <c r="I291" s="552">
        <f t="shared" si="13"/>
        <v>0.5601750547045952</v>
      </c>
    </row>
    <row r="292" spans="1:9" ht="22.5" customHeight="1">
      <c r="A292" s="469" t="s">
        <v>644</v>
      </c>
      <c r="B292" s="470" t="s">
        <v>756</v>
      </c>
      <c r="C292" s="610">
        <v>456</v>
      </c>
      <c r="D292" s="610">
        <v>255</v>
      </c>
      <c r="E292" s="593">
        <v>0</v>
      </c>
      <c r="F292" s="593">
        <v>0</v>
      </c>
      <c r="G292" s="397">
        <f t="shared" si="12"/>
        <v>456</v>
      </c>
      <c r="H292" s="397">
        <f t="shared" si="12"/>
        <v>255</v>
      </c>
      <c r="I292" s="552">
        <f t="shared" si="13"/>
        <v>0.5592105263157895</v>
      </c>
    </row>
    <row r="293" spans="1:9" ht="22.5" customHeight="1">
      <c r="A293" s="469" t="s">
        <v>648</v>
      </c>
      <c r="B293" s="470" t="s">
        <v>757</v>
      </c>
      <c r="C293" s="610">
        <v>717</v>
      </c>
      <c r="D293" s="610">
        <v>396</v>
      </c>
      <c r="E293" s="593">
        <v>39</v>
      </c>
      <c r="F293" s="593">
        <v>12</v>
      </c>
      <c r="G293" s="397">
        <f t="shared" si="12"/>
        <v>756</v>
      </c>
      <c r="H293" s="397">
        <f t="shared" si="12"/>
        <v>408</v>
      </c>
      <c r="I293" s="552">
        <f t="shared" si="13"/>
        <v>0.5396825396825397</v>
      </c>
    </row>
    <row r="294" spans="1:9" ht="22.5" customHeight="1">
      <c r="A294" s="469" t="s">
        <v>652</v>
      </c>
      <c r="B294" s="470" t="s">
        <v>906</v>
      </c>
      <c r="C294" s="610">
        <v>571</v>
      </c>
      <c r="D294" s="610">
        <v>203</v>
      </c>
      <c r="E294" s="593">
        <v>561</v>
      </c>
      <c r="F294" s="593">
        <v>156</v>
      </c>
      <c r="G294" s="397">
        <f t="shared" si="12"/>
        <v>1132</v>
      </c>
      <c r="H294" s="397">
        <f t="shared" si="12"/>
        <v>359</v>
      </c>
      <c r="I294" s="552">
        <f t="shared" si="13"/>
        <v>0.31713780918727913</v>
      </c>
    </row>
    <row r="295" spans="1:9" ht="22.5" customHeight="1">
      <c r="A295" s="469" t="s">
        <v>654</v>
      </c>
      <c r="B295" s="470" t="s">
        <v>758</v>
      </c>
      <c r="C295" s="610">
        <v>2697</v>
      </c>
      <c r="D295" s="610">
        <v>989</v>
      </c>
      <c r="E295" s="593">
        <v>38</v>
      </c>
      <c r="F295" s="593">
        <v>16</v>
      </c>
      <c r="G295" s="397">
        <f aca="true" t="shared" si="14" ref="G295:H316">C295+E295</f>
        <v>2735</v>
      </c>
      <c r="H295" s="397">
        <f t="shared" si="14"/>
        <v>1005</v>
      </c>
      <c r="I295" s="552">
        <f t="shared" si="13"/>
        <v>0.36745886654478976</v>
      </c>
    </row>
    <row r="296" spans="1:9" ht="22.5" customHeight="1">
      <c r="A296" s="462" t="s">
        <v>658</v>
      </c>
      <c r="B296" s="463" t="s">
        <v>759</v>
      </c>
      <c r="C296" s="610">
        <v>4683</v>
      </c>
      <c r="D296" s="610">
        <v>1403</v>
      </c>
      <c r="E296" s="610">
        <v>10</v>
      </c>
      <c r="F296" s="610">
        <v>6</v>
      </c>
      <c r="G296" s="397">
        <f t="shared" si="14"/>
        <v>4693</v>
      </c>
      <c r="H296" s="397">
        <f t="shared" si="14"/>
        <v>1409</v>
      </c>
      <c r="I296" s="552">
        <f t="shared" si="13"/>
        <v>0.300234391647134</v>
      </c>
    </row>
    <row r="297" spans="1:9" ht="22.5" customHeight="1">
      <c r="A297" s="462" t="s">
        <v>664</v>
      </c>
      <c r="B297" s="463" t="s">
        <v>760</v>
      </c>
      <c r="C297" s="680">
        <v>1</v>
      </c>
      <c r="D297" s="680">
        <v>0</v>
      </c>
      <c r="E297" s="593">
        <v>0</v>
      </c>
      <c r="F297" s="593">
        <v>0</v>
      </c>
      <c r="G297" s="397">
        <f t="shared" si="14"/>
        <v>1</v>
      </c>
      <c r="H297" s="397">
        <f t="shared" si="14"/>
        <v>0</v>
      </c>
      <c r="I297" s="552">
        <f t="shared" si="13"/>
        <v>0</v>
      </c>
    </row>
    <row r="298" spans="1:9" ht="22.5" customHeight="1">
      <c r="A298" s="462" t="s">
        <v>666</v>
      </c>
      <c r="B298" s="463" t="s">
        <v>761</v>
      </c>
      <c r="C298" s="680">
        <v>1</v>
      </c>
      <c r="D298" s="680">
        <v>0</v>
      </c>
      <c r="E298" s="593">
        <v>0</v>
      </c>
      <c r="F298" s="593">
        <v>0</v>
      </c>
      <c r="G298" s="397">
        <f t="shared" si="14"/>
        <v>1</v>
      </c>
      <c r="H298" s="397">
        <f t="shared" si="14"/>
        <v>0</v>
      </c>
      <c r="I298" s="552">
        <f t="shared" si="13"/>
        <v>0</v>
      </c>
    </row>
    <row r="299" spans="1:9" ht="22.5" customHeight="1">
      <c r="A299" s="464" t="s">
        <v>668</v>
      </c>
      <c r="B299" s="468" t="s">
        <v>762</v>
      </c>
      <c r="C299" s="610">
        <v>457</v>
      </c>
      <c r="D299" s="610">
        <v>256</v>
      </c>
      <c r="E299" s="593">
        <v>0</v>
      </c>
      <c r="F299" s="593">
        <v>0</v>
      </c>
      <c r="G299" s="397">
        <f t="shared" si="14"/>
        <v>457</v>
      </c>
      <c r="H299" s="397">
        <f t="shared" si="14"/>
        <v>256</v>
      </c>
      <c r="I299" s="552">
        <f t="shared" si="13"/>
        <v>0.5601750547045952</v>
      </c>
    </row>
    <row r="300" spans="1:9" ht="22.5" customHeight="1">
      <c r="A300" s="464" t="s">
        <v>842</v>
      </c>
      <c r="B300" s="468" t="s">
        <v>843</v>
      </c>
      <c r="C300" s="680">
        <v>1</v>
      </c>
      <c r="D300" s="680">
        <v>0</v>
      </c>
      <c r="E300" s="593">
        <v>0</v>
      </c>
      <c r="F300" s="593">
        <v>0</v>
      </c>
      <c r="G300" s="397">
        <f t="shared" si="14"/>
        <v>1</v>
      </c>
      <c r="H300" s="397">
        <f t="shared" si="14"/>
        <v>0</v>
      </c>
      <c r="I300" s="552">
        <f t="shared" si="13"/>
        <v>0</v>
      </c>
    </row>
    <row r="301" spans="1:9" ht="22.5" customHeight="1">
      <c r="A301" s="464" t="s">
        <v>848</v>
      </c>
      <c r="B301" s="468" t="s">
        <v>849</v>
      </c>
      <c r="C301" s="683">
        <v>374</v>
      </c>
      <c r="D301" s="683">
        <v>74</v>
      </c>
      <c r="E301" s="593">
        <v>38</v>
      </c>
      <c r="F301" s="593">
        <v>12</v>
      </c>
      <c r="G301" s="397">
        <f t="shared" si="14"/>
        <v>412</v>
      </c>
      <c r="H301" s="397">
        <f t="shared" si="14"/>
        <v>86</v>
      </c>
      <c r="I301" s="552">
        <f t="shared" si="13"/>
        <v>0.2087378640776699</v>
      </c>
    </row>
    <row r="302" spans="1:9" ht="22.5" customHeight="1">
      <c r="A302" s="469" t="s">
        <v>769</v>
      </c>
      <c r="B302" s="470" t="s">
        <v>907</v>
      </c>
      <c r="C302" s="610">
        <v>455</v>
      </c>
      <c r="D302" s="610">
        <v>256</v>
      </c>
      <c r="E302" s="593">
        <v>0</v>
      </c>
      <c r="F302" s="593">
        <v>0</v>
      </c>
      <c r="G302" s="397">
        <f>C302+E302</f>
        <v>455</v>
      </c>
      <c r="H302" s="397">
        <f>D302+F302</f>
        <v>256</v>
      </c>
      <c r="I302" s="552">
        <f t="shared" si="13"/>
        <v>0.5626373626373626</v>
      </c>
    </row>
    <row r="303" spans="1:9" ht="22.5" customHeight="1">
      <c r="A303" s="667" t="s">
        <v>771</v>
      </c>
      <c r="B303" s="668" t="s">
        <v>997</v>
      </c>
      <c r="C303" s="670">
        <v>375</v>
      </c>
      <c r="D303" s="670">
        <v>124</v>
      </c>
      <c r="E303" s="666">
        <v>0</v>
      </c>
      <c r="F303" s="666">
        <v>0</v>
      </c>
      <c r="G303" s="397">
        <f>C303+E303</f>
        <v>375</v>
      </c>
      <c r="H303" s="660">
        <f>D303+F303</f>
        <v>124</v>
      </c>
      <c r="I303" s="552">
        <f t="shared" si="13"/>
        <v>0.33066666666666666</v>
      </c>
    </row>
    <row r="304" spans="1:9" ht="22.5" customHeight="1">
      <c r="A304" s="671" t="s">
        <v>998</v>
      </c>
      <c r="B304" s="662" t="s">
        <v>999</v>
      </c>
      <c r="C304" s="681">
        <v>116</v>
      </c>
      <c r="D304" s="681">
        <v>33</v>
      </c>
      <c r="E304" s="666">
        <v>36</v>
      </c>
      <c r="F304" s="666">
        <v>9</v>
      </c>
      <c r="G304" s="660">
        <f t="shared" si="14"/>
        <v>152</v>
      </c>
      <c r="H304" s="660">
        <f t="shared" si="14"/>
        <v>42</v>
      </c>
      <c r="I304" s="552">
        <f t="shared" si="13"/>
        <v>0.27631578947368424</v>
      </c>
    </row>
    <row r="305" spans="1:9" ht="22.5" customHeight="1">
      <c r="A305" s="462" t="s">
        <v>731</v>
      </c>
      <c r="B305" s="463" t="s">
        <v>732</v>
      </c>
      <c r="C305" s="680">
        <v>1</v>
      </c>
      <c r="D305" s="680">
        <v>0</v>
      </c>
      <c r="E305" s="593">
        <v>0</v>
      </c>
      <c r="F305" s="593">
        <v>0</v>
      </c>
      <c r="G305" s="397">
        <f t="shared" si="14"/>
        <v>1</v>
      </c>
      <c r="H305" s="397">
        <f t="shared" si="14"/>
        <v>0</v>
      </c>
      <c r="I305" s="552">
        <f t="shared" si="13"/>
        <v>0</v>
      </c>
    </row>
    <row r="306" spans="1:9" ht="22.5" customHeight="1">
      <c r="A306" s="466" t="s">
        <v>693</v>
      </c>
      <c r="B306" s="467" t="s">
        <v>694</v>
      </c>
      <c r="C306" s="680">
        <v>261</v>
      </c>
      <c r="D306" s="680">
        <v>135</v>
      </c>
      <c r="E306" s="593">
        <v>39</v>
      </c>
      <c r="F306" s="593">
        <v>12</v>
      </c>
      <c r="G306" s="397">
        <f t="shared" si="14"/>
        <v>300</v>
      </c>
      <c r="H306" s="397">
        <f t="shared" si="14"/>
        <v>147</v>
      </c>
      <c r="I306" s="552">
        <f t="shared" si="13"/>
        <v>0.49</v>
      </c>
    </row>
    <row r="307" spans="1:9" ht="22.5" customHeight="1">
      <c r="A307" s="664" t="s">
        <v>707</v>
      </c>
      <c r="B307" s="665" t="s">
        <v>1000</v>
      </c>
      <c r="C307" s="681">
        <v>3</v>
      </c>
      <c r="D307" s="681">
        <v>3</v>
      </c>
      <c r="E307" s="666">
        <v>0</v>
      </c>
      <c r="F307" s="666">
        <v>0</v>
      </c>
      <c r="G307" s="660">
        <f t="shared" si="14"/>
        <v>3</v>
      </c>
      <c r="H307" s="660">
        <f t="shared" si="14"/>
        <v>3</v>
      </c>
      <c r="I307" s="552">
        <f t="shared" si="13"/>
        <v>1</v>
      </c>
    </row>
    <row r="308" spans="1:9" ht="22.5" customHeight="1">
      <c r="A308" s="664" t="s">
        <v>738</v>
      </c>
      <c r="B308" s="665" t="s">
        <v>1001</v>
      </c>
      <c r="C308" s="681">
        <v>231</v>
      </c>
      <c r="D308" s="681">
        <v>25</v>
      </c>
      <c r="E308" s="666">
        <v>0</v>
      </c>
      <c r="F308" s="666">
        <v>0</v>
      </c>
      <c r="G308" s="660">
        <f t="shared" si="14"/>
        <v>231</v>
      </c>
      <c r="H308" s="660">
        <f t="shared" si="14"/>
        <v>25</v>
      </c>
      <c r="I308" s="552">
        <f t="shared" si="13"/>
        <v>0.10822510822510822</v>
      </c>
    </row>
    <row r="309" spans="1:9" ht="22.5" customHeight="1">
      <c r="A309" s="464" t="s">
        <v>710</v>
      </c>
      <c r="B309" s="468" t="s">
        <v>711</v>
      </c>
      <c r="C309" s="683">
        <v>8</v>
      </c>
      <c r="D309" s="683">
        <v>3</v>
      </c>
      <c r="E309" s="593">
        <v>0</v>
      </c>
      <c r="F309" s="593">
        <v>0</v>
      </c>
      <c r="G309" s="397">
        <f t="shared" si="14"/>
        <v>8</v>
      </c>
      <c r="H309" s="397">
        <f t="shared" si="14"/>
        <v>3</v>
      </c>
      <c r="I309" s="552">
        <f t="shared" si="13"/>
        <v>0.375</v>
      </c>
    </row>
    <row r="310" spans="1:9" ht="22.5" customHeight="1">
      <c r="A310" s="611" t="s">
        <v>908</v>
      </c>
      <c r="B310" s="470" t="s">
        <v>909</v>
      </c>
      <c r="C310" s="610">
        <v>2816</v>
      </c>
      <c r="D310" s="610">
        <v>964</v>
      </c>
      <c r="E310" s="593">
        <v>5</v>
      </c>
      <c r="F310" s="593">
        <v>5</v>
      </c>
      <c r="G310" s="397">
        <f t="shared" si="14"/>
        <v>2821</v>
      </c>
      <c r="H310" s="397">
        <f t="shared" si="14"/>
        <v>969</v>
      </c>
      <c r="I310" s="552">
        <f t="shared" si="13"/>
        <v>0.3434952144629564</v>
      </c>
    </row>
    <row r="311" spans="1:9" ht="22.5" customHeight="1">
      <c r="A311" s="611" t="s">
        <v>910</v>
      </c>
      <c r="B311" s="470" t="s">
        <v>911</v>
      </c>
      <c r="C311" s="680">
        <v>3595</v>
      </c>
      <c r="D311" s="680">
        <v>1142</v>
      </c>
      <c r="E311" s="461">
        <v>27</v>
      </c>
      <c r="F311" s="461">
        <v>7</v>
      </c>
      <c r="G311" s="397">
        <f t="shared" si="14"/>
        <v>3622</v>
      </c>
      <c r="H311" s="397">
        <f t="shared" si="14"/>
        <v>1149</v>
      </c>
      <c r="I311" s="552">
        <f t="shared" si="13"/>
        <v>0.31722805080066263</v>
      </c>
    </row>
    <row r="312" spans="1:9" ht="22.5" customHeight="1">
      <c r="A312" s="611" t="s">
        <v>912</v>
      </c>
      <c r="B312" s="612" t="s">
        <v>913</v>
      </c>
      <c r="C312" s="680">
        <v>1</v>
      </c>
      <c r="D312" s="680"/>
      <c r="E312" s="593">
        <v>0</v>
      </c>
      <c r="F312" s="593"/>
      <c r="G312" s="397">
        <f t="shared" si="14"/>
        <v>1</v>
      </c>
      <c r="H312" s="397">
        <f t="shared" si="14"/>
        <v>0</v>
      </c>
      <c r="I312" s="552">
        <f t="shared" si="13"/>
        <v>0</v>
      </c>
    </row>
    <row r="313" spans="1:9" ht="22.5" customHeight="1">
      <c r="A313" s="611" t="s">
        <v>914</v>
      </c>
      <c r="B313" s="470" t="s">
        <v>915</v>
      </c>
      <c r="C313" s="683">
        <v>1</v>
      </c>
      <c r="D313" s="683"/>
      <c r="E313" s="593">
        <v>0</v>
      </c>
      <c r="F313" s="593"/>
      <c r="G313" s="397">
        <f t="shared" si="14"/>
        <v>1</v>
      </c>
      <c r="H313" s="397">
        <f t="shared" si="14"/>
        <v>0</v>
      </c>
      <c r="I313" s="552">
        <f t="shared" si="13"/>
        <v>0</v>
      </c>
    </row>
    <row r="314" spans="1:9" ht="22.5" customHeight="1">
      <c r="A314" s="672" t="s">
        <v>1002</v>
      </c>
      <c r="B314" s="668" t="s">
        <v>1006</v>
      </c>
      <c r="C314" s="682">
        <v>116</v>
      </c>
      <c r="D314" s="682">
        <v>34</v>
      </c>
      <c r="E314" s="669">
        <v>39</v>
      </c>
      <c r="F314" s="669">
        <v>12</v>
      </c>
      <c r="G314" s="397">
        <f t="shared" si="14"/>
        <v>155</v>
      </c>
      <c r="H314" s="660">
        <f t="shared" si="14"/>
        <v>46</v>
      </c>
      <c r="I314" s="552">
        <f t="shared" si="13"/>
        <v>0.2967741935483871</v>
      </c>
    </row>
    <row r="315" spans="1:9" ht="22.5" customHeight="1">
      <c r="A315" s="672" t="s">
        <v>826</v>
      </c>
      <c r="B315" s="668" t="s">
        <v>1003</v>
      </c>
      <c r="C315" s="682">
        <v>116</v>
      </c>
      <c r="D315" s="682">
        <v>35</v>
      </c>
      <c r="E315" s="669">
        <v>39</v>
      </c>
      <c r="F315" s="669">
        <v>12</v>
      </c>
      <c r="G315" s="397">
        <f t="shared" si="14"/>
        <v>155</v>
      </c>
      <c r="H315" s="660">
        <f t="shared" si="14"/>
        <v>47</v>
      </c>
      <c r="I315" s="552">
        <f t="shared" si="13"/>
        <v>0.3032258064516129</v>
      </c>
    </row>
    <row r="316" spans="1:9" ht="22.5" customHeight="1">
      <c r="A316" s="672" t="s">
        <v>883</v>
      </c>
      <c r="B316" s="668" t="s">
        <v>1004</v>
      </c>
      <c r="C316" s="682">
        <v>116</v>
      </c>
      <c r="D316" s="682">
        <v>34</v>
      </c>
      <c r="E316" s="669">
        <v>39</v>
      </c>
      <c r="F316" s="669">
        <v>12</v>
      </c>
      <c r="G316" s="397">
        <f t="shared" si="14"/>
        <v>155</v>
      </c>
      <c r="H316" s="660">
        <f t="shared" si="14"/>
        <v>46</v>
      </c>
      <c r="I316" s="552">
        <f t="shared" si="13"/>
        <v>0.2967741935483871</v>
      </c>
    </row>
    <row r="317" spans="1:9" ht="22.5" customHeight="1">
      <c r="A317" s="763" t="s">
        <v>570</v>
      </c>
      <c r="B317" s="764"/>
      <c r="C317" s="458">
        <f aca="true" t="shared" si="15" ref="C317:H317">SUM(C265:C316)</f>
        <v>34576</v>
      </c>
      <c r="D317" s="459">
        <f t="shared" si="15"/>
        <v>11313</v>
      </c>
      <c r="E317" s="459">
        <f t="shared" si="15"/>
        <v>2876</v>
      </c>
      <c r="F317" s="459">
        <f t="shared" si="15"/>
        <v>807</v>
      </c>
      <c r="G317" s="459">
        <f t="shared" si="15"/>
        <v>37452</v>
      </c>
      <c r="H317" s="459">
        <f t="shared" si="15"/>
        <v>12120</v>
      </c>
      <c r="I317" s="552">
        <f>H317/G317</f>
        <v>0.3236142262095482</v>
      </c>
    </row>
    <row r="318" spans="4:9" ht="22.5" customHeight="1">
      <c r="D318" s="460"/>
      <c r="F318" s="460"/>
      <c r="I318" s="452"/>
    </row>
    <row r="319" spans="1:9" ht="22.5" customHeight="1">
      <c r="A319" s="760" t="s">
        <v>574</v>
      </c>
      <c r="B319" s="761"/>
      <c r="C319" s="761"/>
      <c r="D319" s="761"/>
      <c r="E319" s="761"/>
      <c r="F319" s="761"/>
      <c r="G319" s="761"/>
      <c r="H319" s="762"/>
      <c r="I319" s="452"/>
    </row>
    <row r="320" spans="1:9" ht="22.5" customHeight="1">
      <c r="A320" s="473" t="s">
        <v>640</v>
      </c>
      <c r="B320" s="470" t="s">
        <v>641</v>
      </c>
      <c r="C320" s="675">
        <v>1</v>
      </c>
      <c r="D320" s="675">
        <v>0</v>
      </c>
      <c r="E320" s="675">
        <v>1</v>
      </c>
      <c r="F320" s="675">
        <v>0</v>
      </c>
      <c r="G320" s="397">
        <f aca="true" t="shared" si="16" ref="G320:H326">C320+E320</f>
        <v>2</v>
      </c>
      <c r="H320" s="397">
        <f t="shared" si="16"/>
        <v>0</v>
      </c>
      <c r="I320" s="452"/>
    </row>
    <row r="321" spans="1:9" ht="22.5" customHeight="1">
      <c r="A321" s="473" t="s">
        <v>765</v>
      </c>
      <c r="B321" s="470" t="s">
        <v>766</v>
      </c>
      <c r="C321" s="675">
        <v>330</v>
      </c>
      <c r="D321" s="675">
        <v>119</v>
      </c>
      <c r="E321" s="676">
        <v>25</v>
      </c>
      <c r="F321" s="676">
        <v>10</v>
      </c>
      <c r="G321" s="397">
        <f t="shared" si="16"/>
        <v>355</v>
      </c>
      <c r="H321" s="397">
        <f t="shared" si="16"/>
        <v>129</v>
      </c>
      <c r="I321" s="452"/>
    </row>
    <row r="322" spans="1:9" ht="22.5" customHeight="1">
      <c r="A322" s="613" t="s">
        <v>767</v>
      </c>
      <c r="B322" s="468" t="s">
        <v>768</v>
      </c>
      <c r="C322" s="676">
        <v>1180</v>
      </c>
      <c r="D322" s="676">
        <v>206</v>
      </c>
      <c r="E322" s="676">
        <v>25</v>
      </c>
      <c r="F322" s="676">
        <v>10</v>
      </c>
      <c r="G322" s="397">
        <f t="shared" si="16"/>
        <v>1205</v>
      </c>
      <c r="H322" s="397">
        <f t="shared" si="16"/>
        <v>216</v>
      </c>
      <c r="I322" s="452"/>
    </row>
    <row r="323" spans="1:9" ht="22.5" customHeight="1">
      <c r="A323" s="613" t="s">
        <v>769</v>
      </c>
      <c r="B323" s="468" t="s">
        <v>770</v>
      </c>
      <c r="C323" s="676">
        <v>904</v>
      </c>
      <c r="D323" s="676">
        <v>119</v>
      </c>
      <c r="E323" s="675">
        <v>25</v>
      </c>
      <c r="F323" s="675">
        <v>10</v>
      </c>
      <c r="G323" s="397">
        <f t="shared" si="16"/>
        <v>929</v>
      </c>
      <c r="H323" s="397">
        <f t="shared" si="16"/>
        <v>129</v>
      </c>
      <c r="I323" s="452"/>
    </row>
    <row r="324" spans="1:9" ht="22.5" customHeight="1">
      <c r="A324" s="671" t="s">
        <v>707</v>
      </c>
      <c r="B324" s="674" t="s">
        <v>1005</v>
      </c>
      <c r="C324" s="677">
        <v>0</v>
      </c>
      <c r="D324" s="677">
        <v>3</v>
      </c>
      <c r="E324" s="677">
        <v>20</v>
      </c>
      <c r="F324" s="677">
        <v>10</v>
      </c>
      <c r="G324" s="660">
        <f t="shared" si="16"/>
        <v>20</v>
      </c>
      <c r="H324" s="660">
        <f t="shared" si="16"/>
        <v>13</v>
      </c>
      <c r="I324" s="452"/>
    </row>
    <row r="325" spans="1:9" ht="31.5" customHeight="1">
      <c r="A325" s="471" t="s">
        <v>670</v>
      </c>
      <c r="B325" s="468" t="s">
        <v>918</v>
      </c>
      <c r="C325" s="676">
        <v>330</v>
      </c>
      <c r="D325" s="676">
        <v>119</v>
      </c>
      <c r="E325" s="676">
        <v>25</v>
      </c>
      <c r="F325" s="676">
        <v>10</v>
      </c>
      <c r="G325" s="397">
        <f t="shared" si="16"/>
        <v>355</v>
      </c>
      <c r="H325" s="397">
        <f t="shared" si="16"/>
        <v>129</v>
      </c>
      <c r="I325" s="452"/>
    </row>
    <row r="326" spans="1:9" ht="22.5" customHeight="1">
      <c r="A326" s="763" t="s">
        <v>572</v>
      </c>
      <c r="B326" s="764"/>
      <c r="C326" s="474">
        <f>SUM(C320:C325)</f>
        <v>2745</v>
      </c>
      <c r="D326" s="364">
        <f>SUM(D320:D325)</f>
        <v>566</v>
      </c>
      <c r="E326" s="474">
        <f>SUM(E320:E325)</f>
        <v>121</v>
      </c>
      <c r="F326" s="364">
        <f>SUM(F320:F325)</f>
        <v>50</v>
      </c>
      <c r="G326" s="474">
        <f>SUM(G320:G325)</f>
        <v>2866</v>
      </c>
      <c r="H326" s="110">
        <f t="shared" si="16"/>
        <v>616</v>
      </c>
      <c r="I326" s="552">
        <f>H326/G326</f>
        <v>0.21493370551290997</v>
      </c>
    </row>
    <row r="327" spans="4:9" ht="22.5" customHeight="1">
      <c r="D327" s="460"/>
      <c r="F327" s="460"/>
      <c r="I327" s="452"/>
    </row>
    <row r="328" spans="4:9" ht="22.5" customHeight="1">
      <c r="D328" s="460"/>
      <c r="F328" s="460"/>
      <c r="I328" s="452"/>
    </row>
    <row r="329" spans="1:9" ht="22.5" customHeight="1">
      <c r="A329" s="760" t="s">
        <v>923</v>
      </c>
      <c r="B329" s="762"/>
      <c r="C329" s="458">
        <f aca="true" t="shared" si="17" ref="C329:H329">C137+C262+C317+C326</f>
        <v>350186</v>
      </c>
      <c r="D329" s="459">
        <f t="shared" si="17"/>
        <v>118554</v>
      </c>
      <c r="E329" s="458">
        <f t="shared" si="17"/>
        <v>418092</v>
      </c>
      <c r="F329" s="459">
        <f t="shared" si="17"/>
        <v>86489</v>
      </c>
      <c r="G329" s="458">
        <f t="shared" si="17"/>
        <v>768278</v>
      </c>
      <c r="H329" s="459">
        <f t="shared" si="17"/>
        <v>205043</v>
      </c>
      <c r="I329" s="552">
        <f>H329/G329</f>
        <v>0.2668864655762628</v>
      </c>
    </row>
    <row r="330" spans="4:9" ht="22.5" customHeight="1">
      <c r="D330" s="460"/>
      <c r="F330" s="460"/>
      <c r="I330" s="452"/>
    </row>
    <row r="331" spans="4:9" ht="22.5" customHeight="1">
      <c r="D331" s="460"/>
      <c r="F331" s="460"/>
      <c r="I331" s="452"/>
    </row>
    <row r="332" spans="4:9" ht="17.25" customHeight="1">
      <c r="D332" s="460"/>
      <c r="F332" s="460"/>
      <c r="I332" s="452"/>
    </row>
    <row r="333" spans="4:9" ht="12.75">
      <c r="D333" s="460"/>
      <c r="F333" s="460"/>
      <c r="I333" s="452"/>
    </row>
    <row r="335" ht="12.75">
      <c r="A335" t="s">
        <v>924</v>
      </c>
    </row>
  </sheetData>
  <sheetProtection/>
  <autoFilter ref="B1:B304"/>
  <mergeCells count="15">
    <mergeCell ref="A319:H319"/>
    <mergeCell ref="A326:B326"/>
    <mergeCell ref="A329:B329"/>
    <mergeCell ref="A10:H10"/>
    <mergeCell ref="A137:B137"/>
    <mergeCell ref="A139:H140"/>
    <mergeCell ref="A262:B262"/>
    <mergeCell ref="A264:H264"/>
    <mergeCell ref="A317:B317"/>
    <mergeCell ref="A7:A8"/>
    <mergeCell ref="B7:B8"/>
    <mergeCell ref="C7:D7"/>
    <mergeCell ref="E7:F7"/>
    <mergeCell ref="G7:H7"/>
    <mergeCell ref="A9:H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6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85" zoomScaleSheetLayoutView="85" workbookViewId="0" topLeftCell="A1">
      <selection activeCell="X16" sqref="X15:X16"/>
    </sheetView>
  </sheetViews>
  <sheetFormatPr defaultColWidth="9.00390625" defaultRowHeight="12.75"/>
  <cols>
    <col min="1" max="1" width="8.875" style="54" customWidth="1"/>
    <col min="2" max="2" width="44.625" style="54" customWidth="1"/>
    <col min="3" max="3" width="8.25390625" style="54" customWidth="1"/>
    <col min="4" max="4" width="6.625" style="54" customWidth="1"/>
    <col min="5" max="5" width="7.75390625" style="54" bestFit="1" customWidth="1"/>
    <col min="6" max="6" width="6.625" style="54" bestFit="1" customWidth="1"/>
    <col min="7" max="10" width="8.375" style="54" customWidth="1"/>
    <col min="11" max="16384" width="9.125" style="54" customWidth="1"/>
  </cols>
  <sheetData>
    <row r="1" spans="1:7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ht="12.75">
      <c r="A2" s="188"/>
      <c r="B2" s="189" t="s">
        <v>176</v>
      </c>
      <c r="C2" s="717">
        <f>'Kadar.ode. ТАB 1'!C2</f>
        <v>7041357</v>
      </c>
      <c r="D2" s="718"/>
      <c r="E2" s="718"/>
      <c r="F2" s="184"/>
      <c r="G2" s="186"/>
    </row>
    <row r="3" spans="1:10" ht="12.75">
      <c r="A3" s="188"/>
      <c r="B3" s="189" t="s">
        <v>178</v>
      </c>
      <c r="C3" s="182" t="str">
        <f>'Kadar.ode. ТАB 1'!C3</f>
        <v>31/3/2023</v>
      </c>
      <c r="D3" s="184"/>
      <c r="E3" s="184"/>
      <c r="F3" s="184"/>
      <c r="G3" s="186"/>
      <c r="J3" s="130"/>
    </row>
    <row r="4" spans="1:10" s="117" customFormat="1" ht="14.25">
      <c r="A4" s="188"/>
      <c r="B4" s="189" t="s">
        <v>177</v>
      </c>
      <c r="C4" s="183" t="s">
        <v>229</v>
      </c>
      <c r="D4" s="185"/>
      <c r="E4" s="185"/>
      <c r="F4" s="185"/>
      <c r="G4" s="187"/>
      <c r="J4" s="86"/>
    </row>
    <row r="5" spans="1:10" ht="10.5" customHeight="1">
      <c r="A5" s="107"/>
      <c r="B5" s="106"/>
      <c r="E5" s="106"/>
      <c r="F5" s="112"/>
      <c r="G5" s="2" t="s">
        <v>366</v>
      </c>
      <c r="H5" s="112"/>
      <c r="I5" s="112"/>
      <c r="J5" s="112"/>
    </row>
    <row r="6" spans="1:8" ht="21" customHeight="1">
      <c r="A6" s="730" t="s">
        <v>57</v>
      </c>
      <c r="B6" s="728" t="s">
        <v>220</v>
      </c>
      <c r="C6" s="777" t="s">
        <v>226</v>
      </c>
      <c r="D6" s="740"/>
      <c r="E6" s="777" t="s">
        <v>227</v>
      </c>
      <c r="F6" s="778"/>
      <c r="G6" s="779" t="s">
        <v>2</v>
      </c>
      <c r="H6" s="780"/>
    </row>
    <row r="7" spans="1:8" ht="35.25" customHeight="1" thickBot="1">
      <c r="A7" s="731"/>
      <c r="B7" s="729"/>
      <c r="C7" s="87" t="s">
        <v>320</v>
      </c>
      <c r="D7" s="87" t="s">
        <v>321</v>
      </c>
      <c r="E7" s="87" t="s">
        <v>320</v>
      </c>
      <c r="F7" s="87" t="s">
        <v>321</v>
      </c>
      <c r="G7" s="87" t="s">
        <v>320</v>
      </c>
      <c r="H7" s="87" t="s">
        <v>321</v>
      </c>
    </row>
    <row r="8" spans="1:8" s="55" customFormat="1" ht="13.5" customHeight="1" thickTop="1">
      <c r="A8" s="234" t="s">
        <v>308</v>
      </c>
      <c r="B8" s="119"/>
      <c r="C8" s="118"/>
      <c r="D8" s="118"/>
      <c r="E8" s="118"/>
      <c r="F8" s="118"/>
      <c r="G8" s="118"/>
      <c r="H8" s="118"/>
    </row>
    <row r="9" spans="1:8" s="55" customFormat="1" ht="13.5" customHeight="1">
      <c r="A9" s="235" t="s">
        <v>221</v>
      </c>
      <c r="B9" s="120"/>
      <c r="C9" s="121"/>
      <c r="D9" s="121"/>
      <c r="E9" s="121"/>
      <c r="F9" s="121"/>
      <c r="G9" s="322">
        <f>C9+E9</f>
        <v>0</v>
      </c>
      <c r="H9" s="322">
        <f>D9+F9</f>
        <v>0</v>
      </c>
    </row>
    <row r="10" spans="1:8" s="55" customFormat="1" ht="13.5" customHeight="1">
      <c r="A10" s="236" t="s">
        <v>222</v>
      </c>
      <c r="B10" s="131"/>
      <c r="C10" s="114"/>
      <c r="D10" s="114"/>
      <c r="E10" s="114"/>
      <c r="F10" s="114"/>
      <c r="G10" s="322">
        <f aca="true" t="shared" si="0" ref="G10:G16">C10+E10</f>
        <v>0</v>
      </c>
      <c r="H10" s="322">
        <f aca="true" t="shared" si="1" ref="H10:H16">D10+F10</f>
        <v>0</v>
      </c>
    </row>
    <row r="11" spans="1:8" s="55" customFormat="1" ht="13.5" customHeight="1">
      <c r="A11" s="115"/>
      <c r="B11" s="114"/>
      <c r="C11" s="114"/>
      <c r="D11" s="114"/>
      <c r="E11" s="114"/>
      <c r="F11" s="114"/>
      <c r="G11" s="322">
        <f t="shared" si="0"/>
        <v>0</v>
      </c>
      <c r="H11" s="322">
        <f t="shared" si="1"/>
        <v>0</v>
      </c>
    </row>
    <row r="12" spans="1:8" s="55" customFormat="1" ht="13.5" customHeight="1">
      <c r="A12" s="115"/>
      <c r="B12" s="114"/>
      <c r="C12" s="114"/>
      <c r="D12" s="114"/>
      <c r="E12" s="114"/>
      <c r="F12" s="114"/>
      <c r="G12" s="322">
        <f t="shared" si="0"/>
        <v>0</v>
      </c>
      <c r="H12" s="322">
        <f t="shared" si="1"/>
        <v>0</v>
      </c>
    </row>
    <row r="13" spans="1:8" s="55" customFormat="1" ht="13.5" customHeight="1">
      <c r="A13" s="237" t="s">
        <v>223</v>
      </c>
      <c r="B13" s="132"/>
      <c r="C13" s="114"/>
      <c r="D13" s="114"/>
      <c r="E13" s="114"/>
      <c r="F13" s="114"/>
      <c r="G13" s="322">
        <f t="shared" si="0"/>
        <v>0</v>
      </c>
      <c r="H13" s="322">
        <f t="shared" si="1"/>
        <v>0</v>
      </c>
    </row>
    <row r="14" spans="1:8" s="55" customFormat="1" ht="13.5" customHeight="1">
      <c r="A14" s="115" t="s">
        <v>154</v>
      </c>
      <c r="B14" s="114" t="s">
        <v>159</v>
      </c>
      <c r="C14" s="114"/>
      <c r="D14" s="114"/>
      <c r="E14" s="114"/>
      <c r="F14" s="114"/>
      <c r="G14" s="322">
        <f t="shared" si="0"/>
        <v>0</v>
      </c>
      <c r="H14" s="322">
        <f t="shared" si="1"/>
        <v>0</v>
      </c>
    </row>
    <row r="15" spans="1:8" s="55" customFormat="1" ht="13.5" customHeight="1">
      <c r="A15" s="121"/>
      <c r="B15" s="114"/>
      <c r="C15" s="114"/>
      <c r="D15" s="114"/>
      <c r="E15" s="114"/>
      <c r="F15" s="114"/>
      <c r="G15" s="322">
        <f t="shared" si="0"/>
        <v>0</v>
      </c>
      <c r="H15" s="322">
        <f t="shared" si="1"/>
        <v>0</v>
      </c>
    </row>
    <row r="16" spans="1:8" s="55" customFormat="1" ht="13.5" customHeight="1">
      <c r="A16" s="235"/>
      <c r="B16" s="120"/>
      <c r="C16" s="114"/>
      <c r="D16" s="114"/>
      <c r="E16" s="114"/>
      <c r="F16" s="114"/>
      <c r="G16" s="322">
        <f t="shared" si="0"/>
        <v>0</v>
      </c>
      <c r="H16" s="322">
        <f t="shared" si="1"/>
        <v>0</v>
      </c>
    </row>
    <row r="17" spans="1:8" s="55" customFormat="1" ht="13.5" customHeight="1">
      <c r="A17" s="235" t="s">
        <v>309</v>
      </c>
      <c r="B17" s="123"/>
      <c r="C17" s="124"/>
      <c r="D17" s="124"/>
      <c r="E17" s="124"/>
      <c r="F17" s="124"/>
      <c r="G17" s="323"/>
      <c r="H17" s="323"/>
    </row>
    <row r="18" spans="1:8" ht="13.5" customHeight="1">
      <c r="A18" s="235" t="s">
        <v>221</v>
      </c>
      <c r="B18" s="120"/>
      <c r="C18" s="114"/>
      <c r="D18" s="114"/>
      <c r="E18" s="114"/>
      <c r="F18" s="114"/>
      <c r="G18" s="322">
        <f aca="true" t="shared" si="2" ref="G18:G25">C18+E18</f>
        <v>0</v>
      </c>
      <c r="H18" s="322">
        <f aca="true" t="shared" si="3" ref="H18:H25">D18+F18</f>
        <v>0</v>
      </c>
    </row>
    <row r="19" spans="1:8" s="55" customFormat="1" ht="13.5" customHeight="1">
      <c r="A19" s="236" t="s">
        <v>222</v>
      </c>
      <c r="B19" s="131"/>
      <c r="C19" s="114"/>
      <c r="D19" s="114"/>
      <c r="E19" s="114"/>
      <c r="F19" s="114"/>
      <c r="G19" s="322">
        <f t="shared" si="2"/>
        <v>0</v>
      </c>
      <c r="H19" s="322">
        <f t="shared" si="3"/>
        <v>0</v>
      </c>
    </row>
    <row r="20" spans="1:8" s="55" customFormat="1" ht="13.5" customHeight="1">
      <c r="A20" s="126"/>
      <c r="B20" s="114"/>
      <c r="C20" s="114"/>
      <c r="D20" s="114"/>
      <c r="E20" s="114"/>
      <c r="F20" s="114"/>
      <c r="G20" s="322">
        <f t="shared" si="2"/>
        <v>0</v>
      </c>
      <c r="H20" s="322">
        <f t="shared" si="3"/>
        <v>0</v>
      </c>
    </row>
    <row r="21" spans="1:8" s="55" customFormat="1" ht="13.5" customHeight="1">
      <c r="A21" s="126"/>
      <c r="B21" s="114"/>
      <c r="C21" s="114"/>
      <c r="D21" s="114"/>
      <c r="E21" s="114"/>
      <c r="F21" s="114"/>
      <c r="G21" s="322">
        <f t="shared" si="2"/>
        <v>0</v>
      </c>
      <c r="H21" s="322">
        <f t="shared" si="3"/>
        <v>0</v>
      </c>
    </row>
    <row r="22" spans="1:8" s="55" customFormat="1" ht="13.5" customHeight="1">
      <c r="A22" s="237" t="s">
        <v>223</v>
      </c>
      <c r="B22" s="132"/>
      <c r="C22" s="114"/>
      <c r="D22" s="114"/>
      <c r="E22" s="114"/>
      <c r="F22" s="114"/>
      <c r="G22" s="322">
        <f t="shared" si="2"/>
        <v>0</v>
      </c>
      <c r="H22" s="322">
        <f t="shared" si="3"/>
        <v>0</v>
      </c>
    </row>
    <row r="23" spans="1:8" s="55" customFormat="1" ht="13.5" customHeight="1">
      <c r="A23" s="126" t="s">
        <v>155</v>
      </c>
      <c r="B23" s="114" t="s">
        <v>158</v>
      </c>
      <c r="C23" s="114"/>
      <c r="D23" s="114"/>
      <c r="E23" s="114"/>
      <c r="F23" s="114"/>
      <c r="G23" s="322">
        <f t="shared" si="2"/>
        <v>0</v>
      </c>
      <c r="H23" s="322">
        <f t="shared" si="3"/>
        <v>0</v>
      </c>
    </row>
    <row r="24" spans="1:8" s="55" customFormat="1" ht="13.5" customHeight="1">
      <c r="A24" s="126"/>
      <c r="B24" s="114"/>
      <c r="C24" s="114"/>
      <c r="D24" s="114"/>
      <c r="E24" s="114"/>
      <c r="F24" s="114"/>
      <c r="G24" s="322">
        <f t="shared" si="2"/>
        <v>0</v>
      </c>
      <c r="H24" s="322">
        <f t="shared" si="3"/>
        <v>0</v>
      </c>
    </row>
    <row r="25" spans="1:8" s="55" customFormat="1" ht="13.5" customHeight="1">
      <c r="A25" s="126"/>
      <c r="B25" s="114"/>
      <c r="C25" s="114"/>
      <c r="D25" s="114"/>
      <c r="E25" s="114"/>
      <c r="F25" s="114"/>
      <c r="G25" s="322">
        <f t="shared" si="2"/>
        <v>0</v>
      </c>
      <c r="H25" s="322">
        <f t="shared" si="3"/>
        <v>0</v>
      </c>
    </row>
    <row r="26" spans="1:8" s="55" customFormat="1" ht="13.5" customHeight="1">
      <c r="A26" s="235" t="s">
        <v>310</v>
      </c>
      <c r="B26" s="123"/>
      <c r="C26" s="124"/>
      <c r="D26" s="124"/>
      <c r="E26" s="124"/>
      <c r="F26" s="124"/>
      <c r="G26" s="323"/>
      <c r="H26" s="323"/>
    </row>
    <row r="27" spans="1:8" ht="13.5" customHeight="1">
      <c r="A27" s="235" t="s">
        <v>221</v>
      </c>
      <c r="B27" s="120"/>
      <c r="C27" s="114"/>
      <c r="D27" s="114"/>
      <c r="E27" s="114"/>
      <c r="F27" s="114"/>
      <c r="G27" s="322">
        <f aca="true" t="shared" si="4" ref="G27:H31">C27+E27</f>
        <v>0</v>
      </c>
      <c r="H27" s="322">
        <f t="shared" si="4"/>
        <v>0</v>
      </c>
    </row>
    <row r="28" spans="1:8" s="55" customFormat="1" ht="13.5" customHeight="1">
      <c r="A28" s="236" t="s">
        <v>222</v>
      </c>
      <c r="B28" s="131"/>
      <c r="C28" s="114"/>
      <c r="D28" s="114"/>
      <c r="E28" s="114"/>
      <c r="F28" s="114"/>
      <c r="G28" s="322">
        <f t="shared" si="4"/>
        <v>0</v>
      </c>
      <c r="H28" s="322">
        <f t="shared" si="4"/>
        <v>0</v>
      </c>
    </row>
    <row r="29" spans="1:8" s="55" customFormat="1" ht="13.5" customHeight="1">
      <c r="A29" s="238"/>
      <c r="B29" s="127"/>
      <c r="C29" s="114"/>
      <c r="D29" s="114"/>
      <c r="E29" s="114"/>
      <c r="F29" s="114"/>
      <c r="G29" s="322">
        <f t="shared" si="4"/>
        <v>0</v>
      </c>
      <c r="H29" s="322">
        <f t="shared" si="4"/>
        <v>0</v>
      </c>
    </row>
    <row r="30" spans="1:8" s="55" customFormat="1" ht="13.5" customHeight="1">
      <c r="A30" s="238"/>
      <c r="B30" s="127"/>
      <c r="C30" s="114"/>
      <c r="D30" s="114"/>
      <c r="E30" s="114"/>
      <c r="F30" s="114"/>
      <c r="G30" s="322">
        <f t="shared" si="4"/>
        <v>0</v>
      </c>
      <c r="H30" s="322">
        <f t="shared" si="4"/>
        <v>0</v>
      </c>
    </row>
    <row r="31" spans="1:8" s="55" customFormat="1" ht="13.5" customHeight="1">
      <c r="A31" s="235"/>
      <c r="B31" s="120"/>
      <c r="C31" s="114"/>
      <c r="D31" s="114"/>
      <c r="E31" s="114"/>
      <c r="F31" s="114"/>
      <c r="G31" s="322">
        <f t="shared" si="4"/>
        <v>0</v>
      </c>
      <c r="H31" s="322">
        <f t="shared" si="4"/>
        <v>0</v>
      </c>
    </row>
    <row r="32" spans="1:8" s="55" customFormat="1" ht="13.5" customHeight="1">
      <c r="A32" s="235" t="s">
        <v>311</v>
      </c>
      <c r="B32" s="123"/>
      <c r="C32" s="124"/>
      <c r="D32" s="124"/>
      <c r="E32" s="124"/>
      <c r="F32" s="124"/>
      <c r="G32" s="323"/>
      <c r="H32" s="323"/>
    </row>
    <row r="33" spans="1:8" s="55" customFormat="1" ht="13.5" customHeight="1">
      <c r="A33" s="235" t="s">
        <v>221</v>
      </c>
      <c r="B33" s="120"/>
      <c r="C33" s="114"/>
      <c r="D33" s="114"/>
      <c r="E33" s="114"/>
      <c r="F33" s="114"/>
      <c r="G33" s="322">
        <f aca="true" t="shared" si="5" ref="G33:G42">C33+E33</f>
        <v>0</v>
      </c>
      <c r="H33" s="322">
        <f aca="true" t="shared" si="6" ref="H33:H42">D33+F33</f>
        <v>0</v>
      </c>
    </row>
    <row r="34" spans="1:8" s="55" customFormat="1" ht="13.5" customHeight="1">
      <c r="A34" s="236" t="s">
        <v>222</v>
      </c>
      <c r="B34" s="131"/>
      <c r="C34" s="114"/>
      <c r="D34" s="114"/>
      <c r="E34" s="114"/>
      <c r="F34" s="114"/>
      <c r="G34" s="322">
        <f t="shared" si="5"/>
        <v>0</v>
      </c>
      <c r="H34" s="322">
        <f t="shared" si="6"/>
        <v>0</v>
      </c>
    </row>
    <row r="35" spans="1:8" s="55" customFormat="1" ht="13.5" customHeight="1">
      <c r="A35" s="115"/>
      <c r="B35" s="114"/>
      <c r="C35" s="114"/>
      <c r="D35" s="114"/>
      <c r="E35" s="114"/>
      <c r="F35" s="114"/>
      <c r="G35" s="322">
        <f t="shared" si="5"/>
        <v>0</v>
      </c>
      <c r="H35" s="322">
        <f t="shared" si="6"/>
        <v>0</v>
      </c>
    </row>
    <row r="36" spans="1:8" s="55" customFormat="1" ht="13.5" customHeight="1">
      <c r="A36" s="115"/>
      <c r="B36" s="114"/>
      <c r="C36" s="114"/>
      <c r="D36" s="114"/>
      <c r="E36" s="114"/>
      <c r="F36" s="114"/>
      <c r="G36" s="322">
        <f t="shared" si="5"/>
        <v>0</v>
      </c>
      <c r="H36" s="322">
        <f t="shared" si="6"/>
        <v>0</v>
      </c>
    </row>
    <row r="37" spans="1:8" s="55" customFormat="1" ht="13.5" customHeight="1">
      <c r="A37" s="115"/>
      <c r="B37" s="114"/>
      <c r="C37" s="114"/>
      <c r="D37" s="114"/>
      <c r="E37" s="114"/>
      <c r="F37" s="114"/>
      <c r="G37" s="322">
        <f t="shared" si="5"/>
        <v>0</v>
      </c>
      <c r="H37" s="322">
        <f t="shared" si="6"/>
        <v>0</v>
      </c>
    </row>
    <row r="38" spans="1:8" s="55" customFormat="1" ht="13.5" customHeight="1">
      <c r="A38" s="126"/>
      <c r="B38" s="114"/>
      <c r="C38" s="114"/>
      <c r="D38" s="114"/>
      <c r="E38" s="114"/>
      <c r="F38" s="114"/>
      <c r="G38" s="322">
        <f t="shared" si="5"/>
        <v>0</v>
      </c>
      <c r="H38" s="322">
        <f t="shared" si="6"/>
        <v>0</v>
      </c>
    </row>
    <row r="39" spans="1:8" s="55" customFormat="1" ht="13.5" customHeight="1">
      <c r="A39" s="126"/>
      <c r="B39" s="116"/>
      <c r="C39" s="114"/>
      <c r="D39" s="114"/>
      <c r="E39" s="114"/>
      <c r="F39" s="114"/>
      <c r="G39" s="322">
        <f t="shared" si="5"/>
        <v>0</v>
      </c>
      <c r="H39" s="322">
        <f t="shared" si="6"/>
        <v>0</v>
      </c>
    </row>
    <row r="40" spans="1:8" s="55" customFormat="1" ht="13.5" customHeight="1">
      <c r="A40" s="126"/>
      <c r="B40" s="114"/>
      <c r="C40" s="114"/>
      <c r="D40" s="114"/>
      <c r="E40" s="114"/>
      <c r="F40" s="114"/>
      <c r="G40" s="322">
        <f t="shared" si="5"/>
        <v>0</v>
      </c>
      <c r="H40" s="322">
        <f t="shared" si="6"/>
        <v>0</v>
      </c>
    </row>
    <row r="41" spans="1:8" s="55" customFormat="1" ht="13.5" customHeight="1">
      <c r="A41" s="121"/>
      <c r="B41" s="114"/>
      <c r="C41" s="114"/>
      <c r="D41" s="114"/>
      <c r="E41" s="114"/>
      <c r="F41" s="114"/>
      <c r="G41" s="322">
        <f t="shared" si="5"/>
        <v>0</v>
      </c>
      <c r="H41" s="322">
        <f t="shared" si="6"/>
        <v>0</v>
      </c>
    </row>
    <row r="42" spans="1:8" s="55" customFormat="1" ht="13.5" customHeight="1">
      <c r="A42" s="235"/>
      <c r="B42" s="120"/>
      <c r="C42" s="114"/>
      <c r="D42" s="114"/>
      <c r="E42" s="114"/>
      <c r="F42" s="114"/>
      <c r="G42" s="322">
        <f t="shared" si="5"/>
        <v>0</v>
      </c>
      <c r="H42" s="322">
        <f t="shared" si="6"/>
        <v>0</v>
      </c>
    </row>
    <row r="43" spans="1:8" s="55" customFormat="1" ht="13.5" customHeight="1">
      <c r="A43" s="235" t="s">
        <v>312</v>
      </c>
      <c r="B43" s="123"/>
      <c r="C43" s="124"/>
      <c r="D43" s="124"/>
      <c r="E43" s="124"/>
      <c r="F43" s="124"/>
      <c r="G43" s="323"/>
      <c r="H43" s="323"/>
    </row>
    <row r="44" spans="1:8" s="55" customFormat="1" ht="13.5" customHeight="1">
      <c r="A44" s="235" t="s">
        <v>221</v>
      </c>
      <c r="B44" s="120"/>
      <c r="C44" s="114"/>
      <c r="D44" s="114"/>
      <c r="E44" s="114"/>
      <c r="F44" s="114"/>
      <c r="G44" s="322">
        <f aca="true" t="shared" si="7" ref="G44:G54">C44+E44</f>
        <v>0</v>
      </c>
      <c r="H44" s="322">
        <f aca="true" t="shared" si="8" ref="H44:H54">D44+F44</f>
        <v>0</v>
      </c>
    </row>
    <row r="45" spans="1:8" s="55" customFormat="1" ht="13.5" customHeight="1">
      <c r="A45" s="236" t="s">
        <v>222</v>
      </c>
      <c r="B45" s="131"/>
      <c r="C45" s="114"/>
      <c r="D45" s="114"/>
      <c r="E45" s="114"/>
      <c r="F45" s="114"/>
      <c r="G45" s="322">
        <f t="shared" si="7"/>
        <v>0</v>
      </c>
      <c r="H45" s="322">
        <f t="shared" si="8"/>
        <v>0</v>
      </c>
    </row>
    <row r="46" spans="1:8" s="55" customFormat="1" ht="13.5" customHeight="1">
      <c r="A46" s="115"/>
      <c r="B46" s="114"/>
      <c r="C46" s="114"/>
      <c r="D46" s="114"/>
      <c r="E46" s="114"/>
      <c r="F46" s="114"/>
      <c r="G46" s="322">
        <f t="shared" si="7"/>
        <v>0</v>
      </c>
      <c r="H46" s="322">
        <f t="shared" si="8"/>
        <v>0</v>
      </c>
    </row>
    <row r="47" spans="1:8" s="55" customFormat="1" ht="13.5" customHeight="1">
      <c r="A47" s="237" t="s">
        <v>223</v>
      </c>
      <c r="B47" s="132"/>
      <c r="C47" s="114"/>
      <c r="D47" s="114"/>
      <c r="E47" s="114"/>
      <c r="F47" s="114"/>
      <c r="G47" s="322">
        <f t="shared" si="7"/>
        <v>0</v>
      </c>
      <c r="H47" s="322">
        <f t="shared" si="8"/>
        <v>0</v>
      </c>
    </row>
    <row r="48" spans="1:8" s="55" customFormat="1" ht="13.5" customHeight="1">
      <c r="A48" s="115" t="s">
        <v>156</v>
      </c>
      <c r="B48" s="114" t="s">
        <v>157</v>
      </c>
      <c r="C48" s="114"/>
      <c r="D48" s="114"/>
      <c r="E48" s="114"/>
      <c r="F48" s="114"/>
      <c r="G48" s="322">
        <f t="shared" si="7"/>
        <v>0</v>
      </c>
      <c r="H48" s="322">
        <f t="shared" si="8"/>
        <v>0</v>
      </c>
    </row>
    <row r="49" spans="1:8" s="55" customFormat="1" ht="13.5" customHeight="1">
      <c r="A49" s="126"/>
      <c r="B49" s="114"/>
      <c r="C49" s="128"/>
      <c r="D49" s="128"/>
      <c r="E49" s="128"/>
      <c r="F49" s="128"/>
      <c r="G49" s="324">
        <f t="shared" si="7"/>
        <v>0</v>
      </c>
      <c r="H49" s="324">
        <f t="shared" si="8"/>
        <v>0</v>
      </c>
    </row>
    <row r="50" spans="1:8" s="55" customFormat="1" ht="13.5" customHeight="1">
      <c r="A50" s="126"/>
      <c r="B50" s="116"/>
      <c r="C50" s="128"/>
      <c r="D50" s="128"/>
      <c r="E50" s="128"/>
      <c r="F50" s="128"/>
      <c r="G50" s="324">
        <f t="shared" si="7"/>
        <v>0</v>
      </c>
      <c r="H50" s="324">
        <f t="shared" si="8"/>
        <v>0</v>
      </c>
    </row>
    <row r="51" spans="1:8" s="55" customFormat="1" ht="13.5" customHeight="1">
      <c r="A51" s="126"/>
      <c r="B51" s="114"/>
      <c r="C51" s="128"/>
      <c r="D51" s="128"/>
      <c r="E51" s="128"/>
      <c r="F51" s="128"/>
      <c r="G51" s="324">
        <f t="shared" si="7"/>
        <v>0</v>
      </c>
      <c r="H51" s="324">
        <f t="shared" si="8"/>
        <v>0</v>
      </c>
    </row>
    <row r="52" spans="1:8" s="55" customFormat="1" ht="13.5" customHeight="1" thickBot="1">
      <c r="A52" s="239"/>
      <c r="B52" s="133"/>
      <c r="C52" s="128"/>
      <c r="D52" s="128"/>
      <c r="E52" s="128"/>
      <c r="F52" s="128"/>
      <c r="G52" s="324">
        <f t="shared" si="7"/>
        <v>0</v>
      </c>
      <c r="H52" s="324">
        <f t="shared" si="8"/>
        <v>0</v>
      </c>
    </row>
    <row r="53" spans="1:8" s="55" customFormat="1" ht="13.5" customHeight="1" thickBot="1">
      <c r="A53" s="125" t="s">
        <v>224</v>
      </c>
      <c r="B53" s="134"/>
      <c r="C53" s="129"/>
      <c r="D53" s="129"/>
      <c r="E53" s="129"/>
      <c r="F53" s="129"/>
      <c r="G53" s="325">
        <f t="shared" si="7"/>
        <v>0</v>
      </c>
      <c r="H53" s="326">
        <f t="shared" si="8"/>
        <v>0</v>
      </c>
    </row>
    <row r="54" spans="1:8" s="55" customFormat="1" ht="13.5" customHeight="1" thickBot="1">
      <c r="A54" s="125" t="s">
        <v>225</v>
      </c>
      <c r="B54" s="134"/>
      <c r="C54" s="129"/>
      <c r="D54" s="129"/>
      <c r="E54" s="129"/>
      <c r="F54" s="129"/>
      <c r="G54" s="325">
        <f t="shared" si="7"/>
        <v>0</v>
      </c>
      <c r="H54" s="326">
        <f t="shared" si="8"/>
        <v>0</v>
      </c>
    </row>
    <row r="55" spans="1:10" ht="12.75">
      <c r="A55" s="240" t="s">
        <v>160</v>
      </c>
      <c r="B55" s="240"/>
      <c r="C55" s="240"/>
      <c r="D55" s="240"/>
      <c r="E55" s="240"/>
      <c r="F55" s="240"/>
      <c r="G55" s="327"/>
      <c r="H55" s="327"/>
      <c r="I55" s="112"/>
      <c r="J55" s="112"/>
    </row>
    <row r="56" spans="1:10" ht="19.5" customHeight="1">
      <c r="A56" s="776" t="s">
        <v>161</v>
      </c>
      <c r="B56" s="776"/>
      <c r="C56" s="776"/>
      <c r="D56" s="776"/>
      <c r="E56" s="776"/>
      <c r="F56" s="776"/>
      <c r="G56" s="776"/>
      <c r="H56" s="776"/>
      <c r="I56" s="112"/>
      <c r="J56" s="112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7">
    <mergeCell ref="C2:E2"/>
    <mergeCell ref="A56:H56"/>
    <mergeCell ref="A6:A7"/>
    <mergeCell ref="B6:B7"/>
    <mergeCell ref="E6:F6"/>
    <mergeCell ref="G6:H6"/>
    <mergeCell ref="C6:D6"/>
  </mergeCells>
  <printOptions horizont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9"/>
  <sheetViews>
    <sheetView zoomScaleSheetLayoutView="100" workbookViewId="0" topLeftCell="A43">
      <selection activeCell="A13" sqref="A13"/>
    </sheetView>
  </sheetViews>
  <sheetFormatPr defaultColWidth="9.00390625" defaultRowHeight="12.75"/>
  <cols>
    <col min="1" max="1" width="8.125" style="135" customWidth="1"/>
    <col min="2" max="2" width="35.875" style="135" customWidth="1"/>
    <col min="3" max="3" width="13.625" style="135" customWidth="1"/>
    <col min="4" max="8" width="8.25390625" style="135" customWidth="1"/>
    <col min="9" max="16384" width="9.125" style="135" customWidth="1"/>
  </cols>
  <sheetData>
    <row r="1" spans="1:7" ht="12.75">
      <c r="A1" s="188" t="s">
        <v>323</v>
      </c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ht="12.75">
      <c r="A2" s="188"/>
      <c r="B2" s="189" t="s">
        <v>176</v>
      </c>
      <c r="C2" s="717">
        <f>'Kadar.ode. ТАB 1'!C2</f>
        <v>7041357</v>
      </c>
      <c r="D2" s="718"/>
      <c r="E2" s="184"/>
      <c r="F2" s="184"/>
      <c r="G2" s="186"/>
    </row>
    <row r="3" spans="1:7" ht="12.75">
      <c r="A3" s="188"/>
      <c r="B3" s="189" t="s">
        <v>178</v>
      </c>
      <c r="C3" s="398" t="s">
        <v>1007</v>
      </c>
      <c r="D3" s="184"/>
      <c r="E3" s="184"/>
      <c r="F3" s="184"/>
      <c r="G3" s="186"/>
    </row>
    <row r="4" spans="1:25" s="4" customFormat="1" ht="15.75">
      <c r="A4" s="188"/>
      <c r="B4" s="189" t="s">
        <v>177</v>
      </c>
      <c r="C4" s="183" t="s">
        <v>283</v>
      </c>
      <c r="D4" s="185"/>
      <c r="E4" s="185"/>
      <c r="F4" s="185"/>
      <c r="G4" s="187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4" customFormat="1" ht="15.75">
      <c r="A5" s="5"/>
      <c r="B5" s="6"/>
      <c r="C5" s="6"/>
      <c r="D5" s="6"/>
      <c r="E5" s="6"/>
      <c r="F5" s="6"/>
      <c r="G5" s="2" t="s">
        <v>367</v>
      </c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8" s="7" customFormat="1" ht="18.75" customHeight="1">
      <c r="A6" s="730" t="s">
        <v>57</v>
      </c>
      <c r="B6" s="728" t="s">
        <v>220</v>
      </c>
      <c r="C6" s="777" t="s">
        <v>226</v>
      </c>
      <c r="D6" s="740"/>
      <c r="E6" s="777" t="s">
        <v>227</v>
      </c>
      <c r="F6" s="740"/>
      <c r="G6" s="792" t="s">
        <v>93</v>
      </c>
      <c r="H6" s="793"/>
    </row>
    <row r="7" spans="1:8" s="7" customFormat="1" ht="38.25" customHeight="1" thickBot="1">
      <c r="A7" s="731"/>
      <c r="B7" s="729"/>
      <c r="C7" s="566" t="s">
        <v>979</v>
      </c>
      <c r="D7" s="565" t="s">
        <v>1009</v>
      </c>
      <c r="E7" s="566" t="s">
        <v>979</v>
      </c>
      <c r="F7" s="565" t="s">
        <v>1009</v>
      </c>
      <c r="G7" s="566" t="s">
        <v>979</v>
      </c>
      <c r="H7" s="565" t="s">
        <v>1009</v>
      </c>
    </row>
    <row r="8" spans="1:9" s="7" customFormat="1" ht="14.25" thickBot="1" thickTop="1">
      <c r="A8" s="369" t="s">
        <v>230</v>
      </c>
      <c r="B8" s="370"/>
      <c r="C8" s="371">
        <v>2585</v>
      </c>
      <c r="D8" s="371">
        <v>936</v>
      </c>
      <c r="E8" s="367">
        <v>0</v>
      </c>
      <c r="F8" s="367">
        <v>0</v>
      </c>
      <c r="G8" s="367">
        <f aca="true" t="shared" si="0" ref="G8:H10">C8+E8</f>
        <v>2585</v>
      </c>
      <c r="H8" s="367">
        <f t="shared" si="0"/>
        <v>936</v>
      </c>
      <c r="I8" s="433">
        <f>H8/G8</f>
        <v>0.3620889748549323</v>
      </c>
    </row>
    <row r="9" spans="1:8" s="7" customFormat="1" ht="14.25" thickBot="1" thickTop="1">
      <c r="A9" s="116"/>
      <c r="B9" s="122"/>
      <c r="C9" s="136"/>
      <c r="D9" s="136"/>
      <c r="E9" s="122"/>
      <c r="F9" s="122"/>
      <c r="G9" s="137">
        <f t="shared" si="0"/>
        <v>0</v>
      </c>
      <c r="H9" s="137">
        <f t="shared" si="0"/>
        <v>0</v>
      </c>
    </row>
    <row r="10" spans="1:9" s="7" customFormat="1" ht="14.25" thickBot="1" thickTop="1">
      <c r="A10" s="372" t="s">
        <v>231</v>
      </c>
      <c r="B10" s="368"/>
      <c r="C10" s="366">
        <v>5271</v>
      </c>
      <c r="D10" s="366">
        <v>1576</v>
      </c>
      <c r="E10" s="368">
        <v>0</v>
      </c>
      <c r="F10" s="368">
        <v>0</v>
      </c>
      <c r="G10" s="367">
        <f t="shared" si="0"/>
        <v>5271</v>
      </c>
      <c r="H10" s="367">
        <f t="shared" si="0"/>
        <v>1576</v>
      </c>
      <c r="I10" s="433">
        <f aca="true" t="shared" si="1" ref="I10:I17">H10/G10</f>
        <v>0.2989944981976854</v>
      </c>
    </row>
    <row r="11" spans="1:9" s="7" customFormat="1" ht="14.25" thickBot="1" thickTop="1">
      <c r="A11" s="367" t="s">
        <v>787</v>
      </c>
      <c r="B11" s="368"/>
      <c r="C11" s="366">
        <f aca="true" t="shared" si="2" ref="C11:H11">C12+C17+C54</f>
        <v>64159</v>
      </c>
      <c r="D11" s="366">
        <f t="shared" si="2"/>
        <v>17628</v>
      </c>
      <c r="E11" s="366">
        <f t="shared" si="2"/>
        <v>0</v>
      </c>
      <c r="F11" s="366">
        <f t="shared" si="2"/>
        <v>0</v>
      </c>
      <c r="G11" s="366">
        <f t="shared" si="2"/>
        <v>64159</v>
      </c>
      <c r="H11" s="366">
        <f t="shared" si="2"/>
        <v>17628</v>
      </c>
      <c r="I11" s="433">
        <f t="shared" si="1"/>
        <v>0.27475490578095046</v>
      </c>
    </row>
    <row r="12" spans="1:9" s="7" customFormat="1" ht="14.25" thickBot="1" thickTop="1">
      <c r="A12" s="781" t="s">
        <v>424</v>
      </c>
      <c r="B12" s="782"/>
      <c r="C12" s="365">
        <f>SUM(C13:C16)</f>
        <v>6724</v>
      </c>
      <c r="D12" s="365">
        <f>SUM(D13:D16)</f>
        <v>1554</v>
      </c>
      <c r="E12" s="365">
        <f>SUM(E13:E16)</f>
        <v>0</v>
      </c>
      <c r="F12" s="365">
        <f>SUM(F13:F16)</f>
        <v>0</v>
      </c>
      <c r="G12" s="331">
        <f aca="true" t="shared" si="3" ref="G12:H43">C12+E12</f>
        <v>6724</v>
      </c>
      <c r="H12" s="330">
        <f t="shared" si="3"/>
        <v>1554</v>
      </c>
      <c r="I12" s="433">
        <f t="shared" si="1"/>
        <v>0.23111243307555027</v>
      </c>
    </row>
    <row r="13" spans="1:10" s="7" customFormat="1" ht="27" thickBot="1" thickTop="1">
      <c r="A13" s="688" t="s">
        <v>425</v>
      </c>
      <c r="B13" s="333" t="s">
        <v>426</v>
      </c>
      <c r="C13" s="121">
        <v>2673</v>
      </c>
      <c r="D13" s="636">
        <v>0</v>
      </c>
      <c r="E13" s="121">
        <v>0</v>
      </c>
      <c r="F13" s="121">
        <v>0</v>
      </c>
      <c r="G13" s="137">
        <f t="shared" si="3"/>
        <v>2673</v>
      </c>
      <c r="H13" s="116">
        <f t="shared" si="3"/>
        <v>0</v>
      </c>
      <c r="I13" s="433">
        <f t="shared" si="1"/>
        <v>0</v>
      </c>
      <c r="J13" s="332"/>
    </row>
    <row r="14" spans="1:9" s="7" customFormat="1" ht="27" thickBot="1" thickTop="1">
      <c r="A14" s="332" t="s">
        <v>985</v>
      </c>
      <c r="B14" s="333" t="s">
        <v>984</v>
      </c>
      <c r="C14" s="121">
        <v>900</v>
      </c>
      <c r="D14" s="121">
        <v>896</v>
      </c>
      <c r="E14" s="121">
        <v>0</v>
      </c>
      <c r="F14" s="121">
        <v>0</v>
      </c>
      <c r="G14" s="137">
        <f t="shared" si="3"/>
        <v>900</v>
      </c>
      <c r="H14" s="116">
        <f t="shared" si="3"/>
        <v>896</v>
      </c>
      <c r="I14" s="433">
        <f t="shared" si="1"/>
        <v>0.9955555555555555</v>
      </c>
    </row>
    <row r="15" spans="1:9" s="7" customFormat="1" ht="14.25" thickBot="1" thickTop="1">
      <c r="A15" s="332" t="s">
        <v>429</v>
      </c>
      <c r="B15" s="333" t="s">
        <v>430</v>
      </c>
      <c r="C15" s="121">
        <v>3150</v>
      </c>
      <c r="D15" s="121">
        <v>658</v>
      </c>
      <c r="E15" s="121">
        <v>0</v>
      </c>
      <c r="F15" s="121">
        <v>0</v>
      </c>
      <c r="G15" s="137">
        <f t="shared" si="3"/>
        <v>3150</v>
      </c>
      <c r="H15" s="116">
        <f t="shared" si="3"/>
        <v>658</v>
      </c>
      <c r="I15" s="433">
        <f t="shared" si="1"/>
        <v>0.2088888888888889</v>
      </c>
    </row>
    <row r="16" spans="1:9" s="7" customFormat="1" ht="14.25" thickBot="1" thickTop="1">
      <c r="A16" s="332" t="s">
        <v>431</v>
      </c>
      <c r="B16" s="333" t="s">
        <v>432</v>
      </c>
      <c r="C16" s="121">
        <v>1</v>
      </c>
      <c r="D16" s="121">
        <v>0</v>
      </c>
      <c r="E16" s="121">
        <v>0</v>
      </c>
      <c r="F16" s="121">
        <v>0</v>
      </c>
      <c r="G16" s="137">
        <f t="shared" si="3"/>
        <v>1</v>
      </c>
      <c r="H16" s="116">
        <f t="shared" si="3"/>
        <v>0</v>
      </c>
      <c r="I16" s="433">
        <f t="shared" si="1"/>
        <v>0</v>
      </c>
    </row>
    <row r="17" spans="1:9" s="7" customFormat="1" ht="14.25" thickBot="1" thickTop="1">
      <c r="A17" s="781" t="s">
        <v>433</v>
      </c>
      <c r="B17" s="783"/>
      <c r="C17" s="365">
        <f>SUM(C18:C53)</f>
        <v>54111</v>
      </c>
      <c r="D17" s="365">
        <f>SUM(D18:D53)</f>
        <v>15633</v>
      </c>
      <c r="E17" s="365">
        <f>SUM(E18:E53)</f>
        <v>0</v>
      </c>
      <c r="F17" s="365">
        <f>SUM(F18:F53)</f>
        <v>0</v>
      </c>
      <c r="G17" s="331">
        <f t="shared" si="3"/>
        <v>54111</v>
      </c>
      <c r="H17" s="330">
        <f t="shared" si="3"/>
        <v>15633</v>
      </c>
      <c r="I17" s="433">
        <f t="shared" si="1"/>
        <v>0.2889061373842657</v>
      </c>
    </row>
    <row r="18" spans="1:8" s="7" customFormat="1" ht="14.25" thickBot="1" thickTop="1">
      <c r="A18" s="332" t="s">
        <v>418</v>
      </c>
      <c r="B18" s="333" t="s">
        <v>419</v>
      </c>
      <c r="C18" s="636">
        <v>94</v>
      </c>
      <c r="D18" s="636">
        <v>64</v>
      </c>
      <c r="E18" s="121">
        <v>0</v>
      </c>
      <c r="F18" s="121">
        <v>0</v>
      </c>
      <c r="G18" s="137">
        <f t="shared" si="3"/>
        <v>94</v>
      </c>
      <c r="H18" s="116">
        <f t="shared" si="3"/>
        <v>64</v>
      </c>
    </row>
    <row r="19" spans="1:8" s="7" customFormat="1" ht="27" thickBot="1" thickTop="1">
      <c r="A19" s="332" t="s">
        <v>436</v>
      </c>
      <c r="B19" s="333" t="s">
        <v>437</v>
      </c>
      <c r="C19" s="636">
        <v>3000</v>
      </c>
      <c r="D19" s="636">
        <v>853</v>
      </c>
      <c r="E19" s="121">
        <v>0</v>
      </c>
      <c r="F19" s="121">
        <v>0</v>
      </c>
      <c r="G19" s="137">
        <f t="shared" si="3"/>
        <v>3000</v>
      </c>
      <c r="H19" s="116">
        <f t="shared" si="3"/>
        <v>853</v>
      </c>
    </row>
    <row r="20" spans="1:8" s="7" customFormat="1" ht="14.25" thickBot="1" thickTop="1">
      <c r="A20" s="332" t="s">
        <v>438</v>
      </c>
      <c r="B20" s="333" t="s">
        <v>439</v>
      </c>
      <c r="C20" s="636">
        <v>252</v>
      </c>
      <c r="D20" s="636">
        <v>173</v>
      </c>
      <c r="E20" s="121">
        <v>0</v>
      </c>
      <c r="F20" s="121">
        <v>0</v>
      </c>
      <c r="G20" s="137">
        <f t="shared" si="3"/>
        <v>252</v>
      </c>
      <c r="H20" s="116">
        <f t="shared" si="3"/>
        <v>173</v>
      </c>
    </row>
    <row r="21" spans="1:8" s="7" customFormat="1" ht="27" thickBot="1" thickTop="1">
      <c r="A21" s="332" t="s">
        <v>440</v>
      </c>
      <c r="B21" s="333" t="s">
        <v>441</v>
      </c>
      <c r="C21" s="636">
        <v>3000</v>
      </c>
      <c r="D21" s="636">
        <v>827</v>
      </c>
      <c r="E21" s="121">
        <v>0</v>
      </c>
      <c r="F21" s="121">
        <v>0</v>
      </c>
      <c r="G21" s="137">
        <f t="shared" si="3"/>
        <v>3000</v>
      </c>
      <c r="H21" s="116">
        <f t="shared" si="3"/>
        <v>827</v>
      </c>
    </row>
    <row r="22" spans="1:8" s="7" customFormat="1" ht="27" thickBot="1" thickTop="1">
      <c r="A22" s="332" t="s">
        <v>442</v>
      </c>
      <c r="B22" s="333" t="s">
        <v>443</v>
      </c>
      <c r="C22" s="636">
        <v>3050</v>
      </c>
      <c r="D22" s="636">
        <v>853</v>
      </c>
      <c r="E22" s="121">
        <v>0</v>
      </c>
      <c r="F22" s="121">
        <v>0</v>
      </c>
      <c r="G22" s="137">
        <f t="shared" si="3"/>
        <v>3050</v>
      </c>
      <c r="H22" s="116">
        <f t="shared" si="3"/>
        <v>853</v>
      </c>
    </row>
    <row r="23" spans="1:8" s="7" customFormat="1" ht="14.25" thickBot="1" thickTop="1">
      <c r="A23" s="332" t="s">
        <v>444</v>
      </c>
      <c r="B23" s="333" t="s">
        <v>445</v>
      </c>
      <c r="C23" s="636">
        <v>1</v>
      </c>
      <c r="D23" s="636">
        <v>0</v>
      </c>
      <c r="E23" s="121">
        <v>0</v>
      </c>
      <c r="F23" s="121">
        <v>0</v>
      </c>
      <c r="G23" s="137">
        <f t="shared" si="3"/>
        <v>1</v>
      </c>
      <c r="H23" s="116">
        <f t="shared" si="3"/>
        <v>0</v>
      </c>
    </row>
    <row r="24" spans="1:8" s="7" customFormat="1" ht="27" thickBot="1" thickTop="1">
      <c r="A24" s="332" t="s">
        <v>446</v>
      </c>
      <c r="B24" s="333" t="s">
        <v>447</v>
      </c>
      <c r="C24" s="636">
        <v>358</v>
      </c>
      <c r="D24" s="636">
        <v>217</v>
      </c>
      <c r="E24" s="121">
        <v>0</v>
      </c>
      <c r="F24" s="121">
        <v>0</v>
      </c>
      <c r="G24" s="137">
        <f t="shared" si="3"/>
        <v>358</v>
      </c>
      <c r="H24" s="116">
        <f t="shared" si="3"/>
        <v>217</v>
      </c>
    </row>
    <row r="25" spans="1:8" s="7" customFormat="1" ht="27" thickBot="1" thickTop="1">
      <c r="A25" s="332" t="s">
        <v>448</v>
      </c>
      <c r="B25" s="333" t="s">
        <v>449</v>
      </c>
      <c r="C25" s="636">
        <v>3100</v>
      </c>
      <c r="D25" s="636">
        <v>830</v>
      </c>
      <c r="E25" s="121">
        <v>0</v>
      </c>
      <c r="F25" s="121">
        <v>0</v>
      </c>
      <c r="G25" s="137">
        <f t="shared" si="3"/>
        <v>3100</v>
      </c>
      <c r="H25" s="116">
        <f t="shared" si="3"/>
        <v>830</v>
      </c>
    </row>
    <row r="26" spans="1:8" s="7" customFormat="1" ht="27" thickBot="1" thickTop="1">
      <c r="A26" s="332" t="s">
        <v>450</v>
      </c>
      <c r="B26" s="333" t="s">
        <v>451</v>
      </c>
      <c r="C26" s="636">
        <v>966</v>
      </c>
      <c r="D26" s="636">
        <v>353</v>
      </c>
      <c r="E26" s="121">
        <v>0</v>
      </c>
      <c r="F26" s="121">
        <v>0</v>
      </c>
      <c r="G26" s="137">
        <f t="shared" si="3"/>
        <v>966</v>
      </c>
      <c r="H26" s="116">
        <f t="shared" si="3"/>
        <v>353</v>
      </c>
    </row>
    <row r="27" spans="1:8" s="7" customFormat="1" ht="14.25" thickBot="1" thickTop="1">
      <c r="A27" s="332" t="s">
        <v>452</v>
      </c>
      <c r="B27" s="333" t="s">
        <v>453</v>
      </c>
      <c r="C27" s="636">
        <v>14</v>
      </c>
      <c r="D27" s="636">
        <v>6</v>
      </c>
      <c r="E27" s="121">
        <v>0</v>
      </c>
      <c r="F27" s="121">
        <v>0</v>
      </c>
      <c r="G27" s="137">
        <f t="shared" si="3"/>
        <v>14</v>
      </c>
      <c r="H27" s="116">
        <f t="shared" si="3"/>
        <v>6</v>
      </c>
    </row>
    <row r="28" spans="1:8" s="7" customFormat="1" ht="14.25" thickBot="1" thickTop="1">
      <c r="A28" s="332" t="s">
        <v>454</v>
      </c>
      <c r="B28" s="333" t="s">
        <v>455</v>
      </c>
      <c r="C28" s="636">
        <v>1</v>
      </c>
      <c r="D28" s="636">
        <v>0</v>
      </c>
      <c r="E28" s="121">
        <v>0</v>
      </c>
      <c r="F28" s="121">
        <v>0</v>
      </c>
      <c r="G28" s="137">
        <f t="shared" si="3"/>
        <v>1</v>
      </c>
      <c r="H28" s="116">
        <f t="shared" si="3"/>
        <v>0</v>
      </c>
    </row>
    <row r="29" spans="1:8" s="7" customFormat="1" ht="27" thickBot="1" thickTop="1">
      <c r="A29" s="332" t="s">
        <v>456</v>
      </c>
      <c r="B29" s="333" t="s">
        <v>457</v>
      </c>
      <c r="C29" s="636">
        <v>3000</v>
      </c>
      <c r="D29" s="636">
        <v>851</v>
      </c>
      <c r="E29" s="121">
        <v>0</v>
      </c>
      <c r="F29" s="121">
        <v>0</v>
      </c>
      <c r="G29" s="137">
        <f t="shared" si="3"/>
        <v>3000</v>
      </c>
      <c r="H29" s="116">
        <f t="shared" si="3"/>
        <v>851</v>
      </c>
    </row>
    <row r="30" spans="1:8" s="7" customFormat="1" ht="14.25" thickBot="1" thickTop="1">
      <c r="A30" s="332" t="s">
        <v>458</v>
      </c>
      <c r="B30" s="333" t="s">
        <v>459</v>
      </c>
      <c r="C30" s="636">
        <v>3200</v>
      </c>
      <c r="D30" s="636">
        <v>810</v>
      </c>
      <c r="E30" s="121">
        <v>0</v>
      </c>
      <c r="F30" s="121">
        <v>0</v>
      </c>
      <c r="G30" s="137">
        <f t="shared" si="3"/>
        <v>3200</v>
      </c>
      <c r="H30" s="116">
        <f t="shared" si="3"/>
        <v>810</v>
      </c>
    </row>
    <row r="31" spans="1:8" s="7" customFormat="1" ht="14.25" thickBot="1" thickTop="1">
      <c r="A31" s="332" t="s">
        <v>460</v>
      </c>
      <c r="B31" s="333" t="s">
        <v>461</v>
      </c>
      <c r="C31" s="636">
        <v>3000</v>
      </c>
      <c r="D31" s="636">
        <v>837</v>
      </c>
      <c r="E31" s="121">
        <v>0</v>
      </c>
      <c r="F31" s="121">
        <v>0</v>
      </c>
      <c r="G31" s="137">
        <f t="shared" si="3"/>
        <v>3000</v>
      </c>
      <c r="H31" s="116">
        <f t="shared" si="3"/>
        <v>837</v>
      </c>
    </row>
    <row r="32" spans="1:8" s="7" customFormat="1" ht="27" thickBot="1" thickTop="1">
      <c r="A32" s="332" t="s">
        <v>462</v>
      </c>
      <c r="B32" s="333" t="s">
        <v>463</v>
      </c>
      <c r="C32" s="636">
        <v>3000</v>
      </c>
      <c r="D32" s="636">
        <v>831</v>
      </c>
      <c r="E32" s="121">
        <v>0</v>
      </c>
      <c r="F32" s="121">
        <v>0</v>
      </c>
      <c r="G32" s="137">
        <f t="shared" si="3"/>
        <v>3000</v>
      </c>
      <c r="H32" s="116">
        <f t="shared" si="3"/>
        <v>831</v>
      </c>
    </row>
    <row r="33" spans="1:8" s="7" customFormat="1" ht="27" thickBot="1" thickTop="1">
      <c r="A33" s="332" t="s">
        <v>464</v>
      </c>
      <c r="B33" s="333" t="s">
        <v>465</v>
      </c>
      <c r="C33" s="636">
        <v>3000</v>
      </c>
      <c r="D33" s="636">
        <v>842</v>
      </c>
      <c r="E33" s="121">
        <v>0</v>
      </c>
      <c r="F33" s="121">
        <v>0</v>
      </c>
      <c r="G33" s="137">
        <f t="shared" si="3"/>
        <v>3000</v>
      </c>
      <c r="H33" s="116">
        <f t="shared" si="3"/>
        <v>842</v>
      </c>
    </row>
    <row r="34" spans="1:8" s="7" customFormat="1" ht="27" thickBot="1" thickTop="1">
      <c r="A34" s="332" t="s">
        <v>466</v>
      </c>
      <c r="B34" s="333" t="s">
        <v>467</v>
      </c>
      <c r="C34" s="636">
        <v>551</v>
      </c>
      <c r="D34" s="636">
        <v>312</v>
      </c>
      <c r="E34" s="121">
        <v>0</v>
      </c>
      <c r="F34" s="121">
        <v>0</v>
      </c>
      <c r="G34" s="137">
        <f t="shared" si="3"/>
        <v>551</v>
      </c>
      <c r="H34" s="116">
        <f t="shared" si="3"/>
        <v>312</v>
      </c>
    </row>
    <row r="35" spans="1:8" s="7" customFormat="1" ht="27" thickBot="1" thickTop="1">
      <c r="A35" s="332" t="s">
        <v>468</v>
      </c>
      <c r="B35" s="333" t="s">
        <v>469</v>
      </c>
      <c r="C35" s="636">
        <v>539</v>
      </c>
      <c r="D35" s="636">
        <v>311</v>
      </c>
      <c r="E35" s="121">
        <v>0</v>
      </c>
      <c r="F35" s="121">
        <v>0</v>
      </c>
      <c r="G35" s="137">
        <f t="shared" si="3"/>
        <v>539</v>
      </c>
      <c r="H35" s="116">
        <f t="shared" si="3"/>
        <v>311</v>
      </c>
    </row>
    <row r="36" spans="1:8" s="7" customFormat="1" ht="27" thickBot="1" thickTop="1">
      <c r="A36" s="332" t="s">
        <v>470</v>
      </c>
      <c r="B36" s="333" t="s">
        <v>471</v>
      </c>
      <c r="C36" s="636">
        <v>1</v>
      </c>
      <c r="D36" s="636">
        <v>0</v>
      </c>
      <c r="E36" s="121">
        <v>0</v>
      </c>
      <c r="F36" s="121">
        <v>0</v>
      </c>
      <c r="G36" s="137">
        <f t="shared" si="3"/>
        <v>1</v>
      </c>
      <c r="H36" s="116">
        <f t="shared" si="3"/>
        <v>0</v>
      </c>
    </row>
    <row r="37" spans="1:8" s="7" customFormat="1" ht="14.25" thickBot="1" thickTop="1">
      <c r="A37" s="332" t="s">
        <v>472</v>
      </c>
      <c r="B37" s="333" t="s">
        <v>473</v>
      </c>
      <c r="C37" s="636">
        <v>1</v>
      </c>
      <c r="D37" s="636">
        <v>0</v>
      </c>
      <c r="E37" s="121">
        <v>0</v>
      </c>
      <c r="F37" s="121">
        <v>0</v>
      </c>
      <c r="G37" s="137">
        <f t="shared" si="3"/>
        <v>1</v>
      </c>
      <c r="H37" s="116">
        <f t="shared" si="3"/>
        <v>0</v>
      </c>
    </row>
    <row r="38" spans="1:8" s="7" customFormat="1" ht="14.25" thickBot="1" thickTop="1">
      <c r="A38" s="332" t="s">
        <v>474</v>
      </c>
      <c r="B38" s="333" t="s">
        <v>475</v>
      </c>
      <c r="C38" s="636">
        <v>1</v>
      </c>
      <c r="D38" s="636">
        <v>0</v>
      </c>
      <c r="E38" s="121">
        <v>0</v>
      </c>
      <c r="F38" s="121">
        <v>0</v>
      </c>
      <c r="G38" s="137">
        <f t="shared" si="3"/>
        <v>1</v>
      </c>
      <c r="H38" s="116">
        <f t="shared" si="3"/>
        <v>0</v>
      </c>
    </row>
    <row r="39" spans="1:8" s="7" customFormat="1" ht="27" thickBot="1" thickTop="1">
      <c r="A39" s="332" t="s">
        <v>476</v>
      </c>
      <c r="B39" s="333" t="s">
        <v>477</v>
      </c>
      <c r="C39" s="636">
        <v>3165</v>
      </c>
      <c r="D39" s="636">
        <v>832</v>
      </c>
      <c r="E39" s="121">
        <v>0</v>
      </c>
      <c r="F39" s="121">
        <v>0</v>
      </c>
      <c r="G39" s="137">
        <f t="shared" si="3"/>
        <v>3165</v>
      </c>
      <c r="H39" s="116">
        <f t="shared" si="3"/>
        <v>832</v>
      </c>
    </row>
    <row r="40" spans="1:8" s="7" customFormat="1" ht="14.25" thickBot="1" thickTop="1">
      <c r="A40" s="332" t="s">
        <v>478</v>
      </c>
      <c r="B40" s="333" t="s">
        <v>479</v>
      </c>
      <c r="C40" s="636">
        <v>220</v>
      </c>
      <c r="D40" s="636">
        <v>96</v>
      </c>
      <c r="E40" s="121">
        <v>0</v>
      </c>
      <c r="F40" s="121">
        <v>0</v>
      </c>
      <c r="G40" s="137">
        <f t="shared" si="3"/>
        <v>220</v>
      </c>
      <c r="H40" s="116">
        <f t="shared" si="3"/>
        <v>96</v>
      </c>
    </row>
    <row r="41" spans="1:8" s="7" customFormat="1" ht="27" thickBot="1" thickTop="1">
      <c r="A41" s="332" t="s">
        <v>480</v>
      </c>
      <c r="B41" s="333" t="s">
        <v>481</v>
      </c>
      <c r="C41" s="636">
        <v>210</v>
      </c>
      <c r="D41" s="636">
        <v>130</v>
      </c>
      <c r="E41" s="121">
        <v>0</v>
      </c>
      <c r="F41" s="121">
        <v>0</v>
      </c>
      <c r="G41" s="137">
        <f t="shared" si="3"/>
        <v>210</v>
      </c>
      <c r="H41" s="116">
        <f t="shared" si="3"/>
        <v>130</v>
      </c>
    </row>
    <row r="42" spans="1:8" s="7" customFormat="1" ht="14.25" thickBot="1" thickTop="1">
      <c r="A42" s="332" t="s">
        <v>482</v>
      </c>
      <c r="B42" s="333" t="s">
        <v>483</v>
      </c>
      <c r="C42" s="636">
        <v>3163</v>
      </c>
      <c r="D42" s="636">
        <v>847</v>
      </c>
      <c r="E42" s="121">
        <v>0</v>
      </c>
      <c r="F42" s="121">
        <v>0</v>
      </c>
      <c r="G42" s="137">
        <f t="shared" si="3"/>
        <v>3163</v>
      </c>
      <c r="H42" s="116">
        <f t="shared" si="3"/>
        <v>847</v>
      </c>
    </row>
    <row r="43" spans="1:8" s="7" customFormat="1" ht="27" thickBot="1" thickTop="1">
      <c r="A43" s="332" t="s">
        <v>484</v>
      </c>
      <c r="B43" s="333" t="s">
        <v>485</v>
      </c>
      <c r="C43" s="636">
        <v>1</v>
      </c>
      <c r="D43" s="636">
        <v>0</v>
      </c>
      <c r="E43" s="121">
        <v>0</v>
      </c>
      <c r="F43" s="121">
        <v>0</v>
      </c>
      <c r="G43" s="137">
        <f t="shared" si="3"/>
        <v>1</v>
      </c>
      <c r="H43" s="116">
        <f t="shared" si="3"/>
        <v>0</v>
      </c>
    </row>
    <row r="44" spans="1:8" s="7" customFormat="1" ht="14.25" thickBot="1" thickTop="1">
      <c r="A44" s="332" t="s">
        <v>486</v>
      </c>
      <c r="B44" s="333" t="s">
        <v>487</v>
      </c>
      <c r="C44" s="636">
        <v>36</v>
      </c>
      <c r="D44" s="636">
        <v>50</v>
      </c>
      <c r="E44" s="121">
        <v>0</v>
      </c>
      <c r="F44" s="121">
        <v>0</v>
      </c>
      <c r="G44" s="137">
        <f aca="true" t="shared" si="4" ref="G44:H65">C44+E44</f>
        <v>36</v>
      </c>
      <c r="H44" s="116">
        <f t="shared" si="4"/>
        <v>50</v>
      </c>
    </row>
    <row r="45" spans="1:8" s="7" customFormat="1" ht="27" thickBot="1" thickTop="1">
      <c r="A45" s="332" t="s">
        <v>488</v>
      </c>
      <c r="B45" s="333" t="s">
        <v>489</v>
      </c>
      <c r="C45" s="636">
        <v>1</v>
      </c>
      <c r="D45" s="636">
        <v>0</v>
      </c>
      <c r="E45" s="121">
        <v>0</v>
      </c>
      <c r="F45" s="121">
        <v>0</v>
      </c>
      <c r="G45" s="137">
        <f t="shared" si="4"/>
        <v>1</v>
      </c>
      <c r="H45" s="116">
        <f t="shared" si="4"/>
        <v>0</v>
      </c>
    </row>
    <row r="46" spans="1:8" s="7" customFormat="1" ht="27" thickBot="1" thickTop="1">
      <c r="A46" s="332" t="s">
        <v>490</v>
      </c>
      <c r="B46" s="333" t="s">
        <v>491</v>
      </c>
      <c r="C46" s="636">
        <v>3162</v>
      </c>
      <c r="D46" s="636">
        <v>831</v>
      </c>
      <c r="E46" s="121">
        <v>0</v>
      </c>
      <c r="F46" s="121">
        <v>0</v>
      </c>
      <c r="G46" s="137">
        <f t="shared" si="4"/>
        <v>3162</v>
      </c>
      <c r="H46" s="116">
        <f t="shared" si="4"/>
        <v>831</v>
      </c>
    </row>
    <row r="47" spans="1:8" s="7" customFormat="1" ht="27" thickBot="1" thickTop="1">
      <c r="A47" s="332" t="s">
        <v>492</v>
      </c>
      <c r="B47" s="333" t="s">
        <v>493</v>
      </c>
      <c r="C47" s="636">
        <v>3165</v>
      </c>
      <c r="D47" s="636">
        <v>843</v>
      </c>
      <c r="E47" s="121">
        <v>0</v>
      </c>
      <c r="F47" s="121">
        <v>0</v>
      </c>
      <c r="G47" s="137">
        <f t="shared" si="4"/>
        <v>3165</v>
      </c>
      <c r="H47" s="116">
        <f t="shared" si="4"/>
        <v>843</v>
      </c>
    </row>
    <row r="48" spans="1:8" s="7" customFormat="1" ht="27" thickBot="1" thickTop="1">
      <c r="A48" s="332" t="s">
        <v>494</v>
      </c>
      <c r="B48" s="333" t="s">
        <v>495</v>
      </c>
      <c r="C48" s="636">
        <v>3162</v>
      </c>
      <c r="D48" s="636">
        <v>828</v>
      </c>
      <c r="E48" s="121">
        <v>0</v>
      </c>
      <c r="F48" s="121">
        <v>0</v>
      </c>
      <c r="G48" s="137">
        <f t="shared" si="4"/>
        <v>3162</v>
      </c>
      <c r="H48" s="116">
        <f t="shared" si="4"/>
        <v>828</v>
      </c>
    </row>
    <row r="49" spans="1:8" s="7" customFormat="1" ht="14.25" thickBot="1" thickTop="1">
      <c r="A49" s="332" t="s">
        <v>496</v>
      </c>
      <c r="B49" s="333" t="s">
        <v>497</v>
      </c>
      <c r="C49" s="636">
        <v>3162</v>
      </c>
      <c r="D49" s="636">
        <v>843</v>
      </c>
      <c r="E49" s="121">
        <v>0</v>
      </c>
      <c r="F49" s="121">
        <v>0</v>
      </c>
      <c r="G49" s="137">
        <f t="shared" si="4"/>
        <v>3162</v>
      </c>
      <c r="H49" s="116">
        <f t="shared" si="4"/>
        <v>843</v>
      </c>
    </row>
    <row r="50" spans="1:8" s="7" customFormat="1" ht="14.25" thickBot="1" thickTop="1">
      <c r="A50" s="332" t="s">
        <v>498</v>
      </c>
      <c r="B50" s="333" t="s">
        <v>499</v>
      </c>
      <c r="C50" s="636">
        <v>3163</v>
      </c>
      <c r="D50" s="636">
        <v>848</v>
      </c>
      <c r="E50" s="121">
        <v>0</v>
      </c>
      <c r="F50" s="121">
        <v>0</v>
      </c>
      <c r="G50" s="137">
        <f t="shared" si="4"/>
        <v>3163</v>
      </c>
      <c r="H50" s="116">
        <f t="shared" si="4"/>
        <v>848</v>
      </c>
    </row>
    <row r="51" spans="1:8" s="7" customFormat="1" ht="14.25" thickBot="1" thickTop="1">
      <c r="A51" s="332" t="s">
        <v>500</v>
      </c>
      <c r="B51" s="333" t="s">
        <v>501</v>
      </c>
      <c r="C51" s="636">
        <v>576</v>
      </c>
      <c r="D51" s="636">
        <v>169</v>
      </c>
      <c r="E51" s="121">
        <v>0</v>
      </c>
      <c r="F51" s="121">
        <v>0</v>
      </c>
      <c r="G51" s="137">
        <f t="shared" si="4"/>
        <v>576</v>
      </c>
      <c r="H51" s="116">
        <f t="shared" si="4"/>
        <v>169</v>
      </c>
    </row>
    <row r="52" spans="1:13" s="7" customFormat="1" ht="14.25" thickBot="1" thickTop="1">
      <c r="A52" s="332" t="s">
        <v>502</v>
      </c>
      <c r="B52" s="333" t="s">
        <v>503</v>
      </c>
      <c r="C52" s="636">
        <v>1</v>
      </c>
      <c r="D52" s="636">
        <v>0</v>
      </c>
      <c r="E52" s="121">
        <v>0</v>
      </c>
      <c r="F52" s="121">
        <v>0</v>
      </c>
      <c r="G52" s="137">
        <f t="shared" si="4"/>
        <v>1</v>
      </c>
      <c r="H52" s="116">
        <f t="shared" si="4"/>
        <v>0</v>
      </c>
      <c r="M52" s="7" t="s">
        <v>323</v>
      </c>
    </row>
    <row r="53" spans="1:8" s="7" customFormat="1" ht="14.25" thickBot="1" thickTop="1">
      <c r="A53" s="332" t="s">
        <v>504</v>
      </c>
      <c r="B53" s="333" t="s">
        <v>505</v>
      </c>
      <c r="C53" s="636">
        <v>795</v>
      </c>
      <c r="D53" s="636">
        <v>346</v>
      </c>
      <c r="E53" s="121">
        <v>0</v>
      </c>
      <c r="F53" s="121">
        <v>0</v>
      </c>
      <c r="G53" s="137">
        <f t="shared" si="4"/>
        <v>795</v>
      </c>
      <c r="H53" s="116">
        <f t="shared" si="4"/>
        <v>346</v>
      </c>
    </row>
    <row r="54" spans="1:8" s="7" customFormat="1" ht="14.25" thickBot="1" thickTop="1">
      <c r="A54" s="784" t="s">
        <v>506</v>
      </c>
      <c r="B54" s="785"/>
      <c r="C54" s="684">
        <f>SUM(C55:C57)</f>
        <v>3324</v>
      </c>
      <c r="D54" s="684">
        <f>SUM(D55:D57)</f>
        <v>441</v>
      </c>
      <c r="E54" s="365">
        <f>SUM(E55:E57)</f>
        <v>0</v>
      </c>
      <c r="F54" s="365">
        <f>SUM(F55:F57)</f>
        <v>0</v>
      </c>
      <c r="G54" s="331">
        <f t="shared" si="4"/>
        <v>3324</v>
      </c>
      <c r="H54" s="331">
        <f t="shared" si="4"/>
        <v>441</v>
      </c>
    </row>
    <row r="55" spans="1:8" s="7" customFormat="1" ht="14.25" thickBot="1" thickTop="1">
      <c r="A55" s="332" t="s">
        <v>507</v>
      </c>
      <c r="B55" s="333" t="s">
        <v>508</v>
      </c>
      <c r="C55" s="636">
        <v>3322</v>
      </c>
      <c r="D55" s="636">
        <v>441</v>
      </c>
      <c r="E55" s="121">
        <v>0</v>
      </c>
      <c r="F55" s="121">
        <v>0</v>
      </c>
      <c r="G55" s="137">
        <f t="shared" si="4"/>
        <v>3322</v>
      </c>
      <c r="H55" s="116">
        <f t="shared" si="4"/>
        <v>441</v>
      </c>
    </row>
    <row r="56" spans="1:8" s="7" customFormat="1" ht="14.25" thickBot="1" thickTop="1">
      <c r="A56" s="332" t="s">
        <v>509</v>
      </c>
      <c r="B56" s="333" t="s">
        <v>510</v>
      </c>
      <c r="C56" s="636">
        <v>1</v>
      </c>
      <c r="D56" s="636">
        <v>0</v>
      </c>
      <c r="E56" s="121">
        <v>0</v>
      </c>
      <c r="F56" s="121">
        <v>0</v>
      </c>
      <c r="G56" s="137">
        <f t="shared" si="4"/>
        <v>1</v>
      </c>
      <c r="H56" s="116">
        <f t="shared" si="4"/>
        <v>0</v>
      </c>
    </row>
    <row r="57" spans="1:8" s="7" customFormat="1" ht="14.25" thickBot="1" thickTop="1">
      <c r="A57" s="332" t="s">
        <v>511</v>
      </c>
      <c r="B57" s="333" t="s">
        <v>512</v>
      </c>
      <c r="C57" s="636">
        <v>1</v>
      </c>
      <c r="D57" s="636">
        <v>0</v>
      </c>
      <c r="E57" s="121">
        <v>0</v>
      </c>
      <c r="F57" s="121">
        <v>0</v>
      </c>
      <c r="G57" s="137">
        <f t="shared" si="4"/>
        <v>1</v>
      </c>
      <c r="H57" s="116">
        <f t="shared" si="4"/>
        <v>0</v>
      </c>
    </row>
    <row r="58" spans="1:9" s="7" customFormat="1" ht="14.25" thickBot="1" thickTop="1">
      <c r="A58" s="786" t="s">
        <v>513</v>
      </c>
      <c r="B58" s="787"/>
      <c r="C58" s="366">
        <f>SUM(C59:C65)</f>
        <v>1539</v>
      </c>
      <c r="D58" s="366">
        <f>SUM(D59:D65)</f>
        <v>174</v>
      </c>
      <c r="E58" s="366">
        <f>SUM(E59:E65)</f>
        <v>0</v>
      </c>
      <c r="F58" s="366">
        <f>SUM(F59:F65)</f>
        <v>0</v>
      </c>
      <c r="G58" s="370">
        <f t="shared" si="4"/>
        <v>1539</v>
      </c>
      <c r="H58" s="369">
        <f t="shared" si="4"/>
        <v>174</v>
      </c>
      <c r="I58" s="433">
        <f>H58/G58</f>
        <v>0.11306042884990253</v>
      </c>
    </row>
    <row r="59" spans="1:8" s="7" customFormat="1" ht="14.25" thickBot="1" thickTop="1">
      <c r="A59" s="332" t="s">
        <v>518</v>
      </c>
      <c r="B59" s="333" t="s">
        <v>519</v>
      </c>
      <c r="C59" s="121">
        <v>136</v>
      </c>
      <c r="D59" s="121">
        <v>64</v>
      </c>
      <c r="E59" s="116">
        <v>0</v>
      </c>
      <c r="F59" s="121">
        <v>0</v>
      </c>
      <c r="G59" s="137">
        <f t="shared" si="4"/>
        <v>136</v>
      </c>
      <c r="H59" s="116">
        <f t="shared" si="4"/>
        <v>64</v>
      </c>
    </row>
    <row r="60" spans="1:8" s="7" customFormat="1" ht="27" thickBot="1" thickTop="1">
      <c r="A60" s="332" t="s">
        <v>520</v>
      </c>
      <c r="B60" s="333" t="s">
        <v>521</v>
      </c>
      <c r="C60" s="121">
        <v>1</v>
      </c>
      <c r="D60" s="121">
        <v>0</v>
      </c>
      <c r="E60" s="121">
        <v>0</v>
      </c>
      <c r="F60" s="121">
        <v>0</v>
      </c>
      <c r="G60" s="137">
        <f t="shared" si="4"/>
        <v>1</v>
      </c>
      <c r="H60" s="116">
        <f t="shared" si="4"/>
        <v>0</v>
      </c>
    </row>
    <row r="61" spans="1:8" s="7" customFormat="1" ht="14.25" thickBot="1" thickTop="1">
      <c r="A61" s="332" t="s">
        <v>522</v>
      </c>
      <c r="B61" s="333" t="s">
        <v>523</v>
      </c>
      <c r="C61" s="121">
        <v>1</v>
      </c>
      <c r="D61" s="121">
        <v>0</v>
      </c>
      <c r="E61" s="121">
        <v>0</v>
      </c>
      <c r="F61" s="121">
        <v>0</v>
      </c>
      <c r="G61" s="137">
        <f t="shared" si="4"/>
        <v>1</v>
      </c>
      <c r="H61" s="116">
        <f t="shared" si="4"/>
        <v>0</v>
      </c>
    </row>
    <row r="62" spans="1:8" s="7" customFormat="1" ht="14.25" thickBot="1" thickTop="1">
      <c r="A62" s="332" t="s">
        <v>524</v>
      </c>
      <c r="B62" s="334" t="s">
        <v>525</v>
      </c>
      <c r="C62" s="121">
        <v>376</v>
      </c>
      <c r="D62" s="121">
        <v>23</v>
      </c>
      <c r="E62" s="121">
        <v>0</v>
      </c>
      <c r="F62" s="121">
        <v>0</v>
      </c>
      <c r="G62" s="137">
        <f t="shared" si="4"/>
        <v>376</v>
      </c>
      <c r="H62" s="116">
        <f t="shared" si="4"/>
        <v>23</v>
      </c>
    </row>
    <row r="63" spans="1:8" s="7" customFormat="1" ht="27" thickBot="1" thickTop="1">
      <c r="A63" s="332" t="s">
        <v>532</v>
      </c>
      <c r="B63" s="333" t="s">
        <v>533</v>
      </c>
      <c r="C63" s="121">
        <v>512</v>
      </c>
      <c r="D63" s="121">
        <v>87</v>
      </c>
      <c r="E63" s="121">
        <v>0</v>
      </c>
      <c r="F63" s="121">
        <v>0</v>
      </c>
      <c r="G63" s="137">
        <f t="shared" si="4"/>
        <v>512</v>
      </c>
      <c r="H63" s="116">
        <f t="shared" si="4"/>
        <v>87</v>
      </c>
    </row>
    <row r="64" spans="1:8" s="7" customFormat="1" ht="14.25" thickBot="1" thickTop="1">
      <c r="A64" s="332" t="s">
        <v>536</v>
      </c>
      <c r="B64" s="333" t="s">
        <v>537</v>
      </c>
      <c r="C64" s="121">
        <v>512</v>
      </c>
      <c r="D64" s="121">
        <v>0</v>
      </c>
      <c r="E64" s="121">
        <v>0</v>
      </c>
      <c r="F64" s="121">
        <v>0</v>
      </c>
      <c r="G64" s="137">
        <f t="shared" si="4"/>
        <v>512</v>
      </c>
      <c r="H64" s="116">
        <f t="shared" si="4"/>
        <v>0</v>
      </c>
    </row>
    <row r="65" spans="1:8" s="7" customFormat="1" ht="26.25" thickTop="1">
      <c r="A65" s="332" t="s">
        <v>550</v>
      </c>
      <c r="B65" s="333" t="s">
        <v>551</v>
      </c>
      <c r="C65" s="121">
        <v>1</v>
      </c>
      <c r="D65" s="121">
        <v>0</v>
      </c>
      <c r="E65" s="121">
        <v>0</v>
      </c>
      <c r="F65" s="121">
        <v>0</v>
      </c>
      <c r="G65" s="137">
        <f t="shared" si="4"/>
        <v>1</v>
      </c>
      <c r="H65" s="116">
        <f t="shared" si="4"/>
        <v>0</v>
      </c>
    </row>
    <row r="66" spans="1:8" s="7" customFormat="1" ht="10.5" customHeight="1">
      <c r="A66" s="121"/>
      <c r="B66" s="116"/>
      <c r="C66" s="114"/>
      <c r="D66" s="114"/>
      <c r="E66" s="116"/>
      <c r="F66" s="116"/>
      <c r="G66" s="120"/>
      <c r="H66" s="116"/>
    </row>
    <row r="67" spans="1:9" s="7" customFormat="1" ht="10.5" customHeight="1">
      <c r="A67" s="330" t="s">
        <v>780</v>
      </c>
      <c r="B67" s="373"/>
      <c r="C67" s="373">
        <f>C8</f>
        <v>2585</v>
      </c>
      <c r="D67" s="373">
        <f>D8</f>
        <v>936</v>
      </c>
      <c r="E67" s="373">
        <f>E8</f>
        <v>0</v>
      </c>
      <c r="F67" s="373">
        <f>F8</f>
        <v>0</v>
      </c>
      <c r="G67" s="373">
        <f>C8+E8</f>
        <v>2585</v>
      </c>
      <c r="H67" s="373">
        <f>D8+F8</f>
        <v>936</v>
      </c>
      <c r="I67" s="434">
        <f>H67/G67</f>
        <v>0.3620889748549323</v>
      </c>
    </row>
    <row r="68" spans="1:9" s="7" customFormat="1" ht="10.5" customHeight="1">
      <c r="A68" s="788" t="s">
        <v>781</v>
      </c>
      <c r="B68" s="789"/>
      <c r="C68" s="330">
        <f>C10</f>
        <v>5271</v>
      </c>
      <c r="D68" s="330">
        <f>D10</f>
        <v>1576</v>
      </c>
      <c r="E68" s="330">
        <f>E10</f>
        <v>0</v>
      </c>
      <c r="F68" s="330">
        <f>F10</f>
        <v>0</v>
      </c>
      <c r="G68" s="373">
        <f>C10+E10</f>
        <v>5271</v>
      </c>
      <c r="H68" s="330">
        <f>D10+F10</f>
        <v>1576</v>
      </c>
      <c r="I68" s="434">
        <f>H68/G68</f>
        <v>0.2989944981976854</v>
      </c>
    </row>
    <row r="69" spans="1:9" s="7" customFormat="1" ht="10.5" customHeight="1">
      <c r="A69" s="790" t="s">
        <v>782</v>
      </c>
      <c r="B69" s="791"/>
      <c r="C69" s="369">
        <f aca="true" t="shared" si="5" ref="C69:H69">C11+C58</f>
        <v>65698</v>
      </c>
      <c r="D69" s="369">
        <f t="shared" si="5"/>
        <v>17802</v>
      </c>
      <c r="E69" s="369">
        <f t="shared" si="5"/>
        <v>0</v>
      </c>
      <c r="F69" s="369">
        <f t="shared" si="5"/>
        <v>0</v>
      </c>
      <c r="G69" s="369">
        <f t="shared" si="5"/>
        <v>65698</v>
      </c>
      <c r="H69" s="369">
        <f t="shared" si="5"/>
        <v>17802</v>
      </c>
      <c r="I69" s="434">
        <f>H69/G69</f>
        <v>0.2709671527291546</v>
      </c>
    </row>
    <row r="70" ht="10.5" customHeight="1"/>
    <row r="71" ht="10.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mergeCells count="12">
    <mergeCell ref="C2:D2"/>
    <mergeCell ref="A6:A7"/>
    <mergeCell ref="B6:B7"/>
    <mergeCell ref="C6:D6"/>
    <mergeCell ref="E6:F6"/>
    <mergeCell ref="G6:H6"/>
    <mergeCell ref="A12:B12"/>
    <mergeCell ref="A17:B17"/>
    <mergeCell ref="A54:B54"/>
    <mergeCell ref="A58:B58"/>
    <mergeCell ref="A68:B68"/>
    <mergeCell ref="A69:B69"/>
  </mergeCells>
  <conditionalFormatting sqref="A1:A65536">
    <cfRule type="duplicateValues" priority="2" dxfId="9" stopIfTrue="1">
      <formula>AND(COUNTIF($A$1:$A$65536,A1)&gt;1,NOT(ISBLANK(A1)))</formula>
    </cfRule>
  </conditionalFormatting>
  <conditionalFormatting sqref="J13">
    <cfRule type="duplicateValues" priority="1" dxfId="9" stopIfTrue="1">
      <formula>AND(COUNTIF($J$13:$J$13,J13)&gt;1,NOT(ISBLANK(J13)))</formula>
    </cfRule>
  </conditionalFormatting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4" r:id="rId3"/>
  <headerFooter alignWithMargins="0">
    <oddFooter>&amp;R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C2" sqref="C2:E2"/>
    </sheetView>
  </sheetViews>
  <sheetFormatPr defaultColWidth="9.00390625" defaultRowHeight="12.75"/>
  <cols>
    <col min="1" max="1" width="9.875" style="0" customWidth="1"/>
    <col min="2" max="2" width="27.25390625" style="0" customWidth="1"/>
    <col min="3" max="3" width="6.625" style="0" customWidth="1"/>
    <col min="4" max="4" width="5.625" style="0" customWidth="1"/>
    <col min="5" max="5" width="5.125" style="0" customWidth="1"/>
    <col min="6" max="6" width="5.25390625" style="0" customWidth="1"/>
    <col min="7" max="7" width="5.875" style="0" customWidth="1"/>
    <col min="8" max="8" width="6.125" style="0" customWidth="1"/>
    <col min="9" max="9" width="5.25390625" style="0" customWidth="1"/>
    <col min="10" max="10" width="4.875" style="0" customWidth="1"/>
    <col min="11" max="11" width="6.25390625" style="0" bestFit="1" customWidth="1"/>
    <col min="12" max="12" width="5.625" style="0" customWidth="1"/>
    <col min="13" max="13" width="5.25390625" style="0" customWidth="1"/>
    <col min="14" max="14" width="5.625" style="0" customWidth="1"/>
    <col min="15" max="15" width="6.25390625" style="0" bestFit="1" customWidth="1"/>
    <col min="16" max="16" width="5.625" style="0" customWidth="1"/>
    <col min="17" max="17" width="6.125" style="0" bestFit="1" customWidth="1"/>
    <col min="18" max="18" width="5.75390625" style="0" customWidth="1"/>
    <col min="19" max="19" width="7.375" style="0" customWidth="1"/>
    <col min="20" max="20" width="7.25390625" style="0" customWidth="1"/>
  </cols>
  <sheetData>
    <row r="1" spans="1:20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6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0"/>
    </row>
    <row r="2" spans="1:20" ht="12.75">
      <c r="A2" s="188"/>
      <c r="B2" s="189" t="s">
        <v>176</v>
      </c>
      <c r="C2" s="717">
        <f>'Kadar.ode. ТАB 1'!C2</f>
        <v>7041357</v>
      </c>
      <c r="D2" s="718"/>
      <c r="E2" s="718"/>
      <c r="F2" s="186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</row>
    <row r="3" spans="1:20" ht="12.75">
      <c r="A3" s="188"/>
      <c r="B3" s="189" t="s">
        <v>178</v>
      </c>
      <c r="C3" s="182" t="str">
        <f>'Kadar.ode. ТАB 1'!C3</f>
        <v>31/3/2023</v>
      </c>
      <c r="D3" s="184"/>
      <c r="E3" s="184"/>
      <c r="F3" s="186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50"/>
    </row>
    <row r="4" spans="1:20" ht="14.25">
      <c r="A4" s="188"/>
      <c r="B4" s="189" t="s">
        <v>177</v>
      </c>
      <c r="C4" s="183" t="s">
        <v>146</v>
      </c>
      <c r="D4" s="185"/>
      <c r="E4" s="185"/>
      <c r="F4" s="187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65"/>
      <c r="T4" s="105"/>
    </row>
    <row r="5" spans="1:20" ht="12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2" t="s">
        <v>368</v>
      </c>
      <c r="T5" s="105"/>
    </row>
    <row r="6" spans="1:20" ht="12.75" customHeight="1">
      <c r="A6" s="730" t="s">
        <v>57</v>
      </c>
      <c r="B6" s="730" t="s">
        <v>313</v>
      </c>
      <c r="C6" s="794" t="s">
        <v>271</v>
      </c>
      <c r="D6" s="795"/>
      <c r="E6" s="795"/>
      <c r="F6" s="795"/>
      <c r="G6" s="795"/>
      <c r="H6" s="795"/>
      <c r="I6" s="795"/>
      <c r="J6" s="795"/>
      <c r="K6" s="794" t="s">
        <v>272</v>
      </c>
      <c r="L6" s="795"/>
      <c r="M6" s="795"/>
      <c r="N6" s="795"/>
      <c r="O6" s="795"/>
      <c r="P6" s="795"/>
      <c r="Q6" s="795"/>
      <c r="R6" s="795"/>
      <c r="S6" s="796" t="s">
        <v>273</v>
      </c>
      <c r="T6" s="796" t="s">
        <v>228</v>
      </c>
    </row>
    <row r="7" spans="1:20" ht="18.75" customHeight="1" thickBot="1">
      <c r="A7" s="731"/>
      <c r="B7" s="731"/>
      <c r="C7" s="801" t="s">
        <v>320</v>
      </c>
      <c r="D7" s="802"/>
      <c r="E7" s="802"/>
      <c r="F7" s="803"/>
      <c r="G7" s="801" t="s">
        <v>321</v>
      </c>
      <c r="H7" s="802"/>
      <c r="I7" s="802"/>
      <c r="J7" s="803"/>
      <c r="K7" s="801" t="s">
        <v>320</v>
      </c>
      <c r="L7" s="802"/>
      <c r="M7" s="802"/>
      <c r="N7" s="803"/>
      <c r="O7" s="801" t="s">
        <v>321</v>
      </c>
      <c r="P7" s="802"/>
      <c r="Q7" s="802"/>
      <c r="R7" s="802"/>
      <c r="S7" s="797"/>
      <c r="T7" s="797"/>
    </row>
    <row r="8" spans="1:20" ht="24" thickBot="1" thickTop="1">
      <c r="A8" s="258"/>
      <c r="B8" s="152"/>
      <c r="C8" s="197" t="s">
        <v>93</v>
      </c>
      <c r="D8" s="197" t="s">
        <v>121</v>
      </c>
      <c r="E8" s="197" t="s">
        <v>120</v>
      </c>
      <c r="F8" s="197" t="s">
        <v>119</v>
      </c>
      <c r="G8" s="197" t="s">
        <v>93</v>
      </c>
      <c r="H8" s="197" t="s">
        <v>121</v>
      </c>
      <c r="I8" s="197" t="s">
        <v>120</v>
      </c>
      <c r="J8" s="197" t="s">
        <v>119</v>
      </c>
      <c r="K8" s="197" t="s">
        <v>93</v>
      </c>
      <c r="L8" s="197" t="s">
        <v>121</v>
      </c>
      <c r="M8" s="197" t="s">
        <v>120</v>
      </c>
      <c r="N8" s="197" t="s">
        <v>119</v>
      </c>
      <c r="O8" s="197" t="s">
        <v>93</v>
      </c>
      <c r="P8" s="197" t="s">
        <v>121</v>
      </c>
      <c r="Q8" s="197" t="s">
        <v>120</v>
      </c>
      <c r="R8" s="197" t="s">
        <v>119</v>
      </c>
      <c r="S8" s="798"/>
      <c r="T8" s="798"/>
    </row>
    <row r="9" spans="1:20" ht="13.5" customHeight="1" thickTop="1">
      <c r="A9" s="233" t="s">
        <v>162</v>
      </c>
      <c r="B9" s="241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86"/>
      <c r="S9" s="97"/>
      <c r="T9" s="259"/>
    </row>
    <row r="10" spans="1:20" ht="12.75">
      <c r="A10" s="156" t="s">
        <v>163</v>
      </c>
      <c r="B10" s="156" t="s">
        <v>164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11"/>
      <c r="S10" s="95"/>
      <c r="T10" s="260"/>
    </row>
    <row r="11" spans="1:20" ht="25.5">
      <c r="A11" s="156" t="s">
        <v>163</v>
      </c>
      <c r="B11" s="156" t="s">
        <v>165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94"/>
      <c r="T11" s="260"/>
    </row>
    <row r="12" spans="1:20" ht="12.75">
      <c r="A12" s="156" t="s">
        <v>166</v>
      </c>
      <c r="B12" s="156" t="s">
        <v>167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11"/>
      <c r="S12" s="95"/>
      <c r="T12" s="260"/>
    </row>
    <row r="13" spans="1:20" ht="12.75">
      <c r="A13" s="154" t="s">
        <v>168</v>
      </c>
      <c r="B13" s="169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86"/>
      <c r="S13" s="97"/>
      <c r="T13" s="259"/>
    </row>
    <row r="14" spans="1:20" ht="38.25">
      <c r="A14" s="156" t="s">
        <v>169</v>
      </c>
      <c r="B14" s="156" t="s">
        <v>267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11"/>
      <c r="S14" s="95"/>
      <c r="T14" s="260"/>
    </row>
    <row r="15" spans="1:20" ht="25.5">
      <c r="A15" s="156" t="s">
        <v>169</v>
      </c>
      <c r="B15" s="156" t="s">
        <v>268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111"/>
      <c r="S15" s="95"/>
      <c r="T15" s="260"/>
    </row>
    <row r="16" spans="1:20" ht="51">
      <c r="A16" s="156" t="s">
        <v>170</v>
      </c>
      <c r="B16" s="156" t="s">
        <v>269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86"/>
      <c r="S16" s="97"/>
      <c r="T16" s="259"/>
    </row>
    <row r="17" spans="1:20" ht="12.75">
      <c r="A17" s="157" t="s">
        <v>270</v>
      </c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0"/>
      <c r="S17" s="153"/>
      <c r="T17" s="261"/>
    </row>
    <row r="18" spans="1:20" ht="12.75">
      <c r="A18" s="161" t="s">
        <v>171</v>
      </c>
      <c r="B18" s="153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3"/>
      <c r="S18" s="164"/>
      <c r="T18" s="262"/>
    </row>
    <row r="19" spans="1:20" ht="12.75">
      <c r="A19" s="799" t="s">
        <v>93</v>
      </c>
      <c r="B19" s="800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263"/>
      <c r="S19" s="264"/>
      <c r="T19" s="265"/>
    </row>
  </sheetData>
  <sheetProtection/>
  <mergeCells count="12">
    <mergeCell ref="A6:A7"/>
    <mergeCell ref="B6:B7"/>
    <mergeCell ref="C2:E2"/>
    <mergeCell ref="C6:J6"/>
    <mergeCell ref="K6:R6"/>
    <mergeCell ref="S6:S8"/>
    <mergeCell ref="A19:B19"/>
    <mergeCell ref="T6:T8"/>
    <mergeCell ref="C7:F7"/>
    <mergeCell ref="G7:J7"/>
    <mergeCell ref="K7:N7"/>
    <mergeCell ref="O7:R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zoomScaleSheetLayoutView="100" zoomScalePageLayoutView="0" workbookViewId="0" topLeftCell="A1">
      <selection activeCell="AJ8" sqref="AJ8"/>
    </sheetView>
  </sheetViews>
  <sheetFormatPr defaultColWidth="9.00390625" defaultRowHeight="12.75"/>
  <cols>
    <col min="1" max="1" width="25.125" style="14" customWidth="1"/>
    <col min="2" max="2" width="5.00390625" style="14" customWidth="1"/>
    <col min="3" max="3" width="12.875" style="14" customWidth="1"/>
    <col min="4" max="4" width="5.75390625" style="14" customWidth="1"/>
    <col min="5" max="8" width="4.00390625" style="14" customWidth="1"/>
    <col min="9" max="11" width="4.00390625" style="399" customWidth="1"/>
    <col min="12" max="12" width="6.25390625" style="16" customWidth="1"/>
    <col min="13" max="13" width="8.125" style="16" customWidth="1"/>
    <col min="14" max="14" width="4.00390625" style="16" customWidth="1"/>
    <col min="15" max="15" width="4.00390625" style="39" customWidth="1"/>
    <col min="16" max="16" width="5.25390625" style="14" customWidth="1"/>
    <col min="17" max="17" width="4.00390625" style="14" customWidth="1"/>
    <col min="18" max="18" width="4.00390625" style="400" customWidth="1"/>
    <col min="19" max="19" width="5.25390625" style="16" customWidth="1"/>
    <col min="20" max="20" width="6.625" style="39" customWidth="1"/>
    <col min="21" max="21" width="4.00390625" style="14" customWidth="1"/>
    <col min="22" max="22" width="5.125" style="14" customWidth="1"/>
    <col min="23" max="23" width="4.00390625" style="17" customWidth="1"/>
    <col min="24" max="24" width="5.125" style="14" customWidth="1"/>
    <col min="25" max="25" width="5.00390625" style="14" customWidth="1"/>
    <col min="26" max="26" width="4.00390625" style="399" customWidth="1"/>
    <col min="27" max="28" width="4.00390625" style="14" customWidth="1"/>
    <col min="29" max="29" width="5.625" style="14" customWidth="1"/>
    <col min="30" max="32" width="4.00390625" style="14" customWidth="1"/>
    <col min="33" max="16384" width="9.125" style="14" customWidth="1"/>
  </cols>
  <sheetData>
    <row r="1" spans="1:32" s="25" customFormat="1" ht="15.75" customHeight="1">
      <c r="A1" s="478"/>
      <c r="B1" s="479" t="s">
        <v>175</v>
      </c>
      <c r="C1" s="480" t="s">
        <v>376</v>
      </c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2"/>
      <c r="R1" s="16"/>
      <c r="S1" s="16"/>
      <c r="T1" s="39"/>
      <c r="U1" s="14"/>
      <c r="V1" s="14"/>
      <c r="W1" s="17"/>
      <c r="X1" s="14"/>
      <c r="Y1" s="14"/>
      <c r="Z1" s="14"/>
      <c r="AA1" s="14"/>
      <c r="AB1" s="14"/>
      <c r="AC1" s="483"/>
      <c r="AD1" s="14"/>
      <c r="AE1" s="14"/>
      <c r="AF1" s="14"/>
    </row>
    <row r="2" spans="1:32" s="25" customFormat="1" ht="15.75" customHeight="1">
      <c r="A2" s="478"/>
      <c r="B2" s="479" t="s">
        <v>176</v>
      </c>
      <c r="C2" s="697">
        <v>7041357</v>
      </c>
      <c r="D2" s="698"/>
      <c r="E2" s="698"/>
      <c r="F2" s="698"/>
      <c r="G2" s="698"/>
      <c r="H2" s="481"/>
      <c r="I2" s="481"/>
      <c r="J2" s="481"/>
      <c r="K2" s="481"/>
      <c r="L2" s="481"/>
      <c r="M2" s="481"/>
      <c r="N2" s="481"/>
      <c r="O2" s="481"/>
      <c r="P2" s="481"/>
      <c r="Q2" s="482"/>
      <c r="R2" s="16"/>
      <c r="S2" s="16"/>
      <c r="T2" s="39"/>
      <c r="U2" s="14"/>
      <c r="V2" s="14"/>
      <c r="W2" s="17"/>
      <c r="X2" s="14"/>
      <c r="Y2" s="14"/>
      <c r="Z2" s="14"/>
      <c r="AA2" s="14"/>
      <c r="AB2" s="14"/>
      <c r="AC2" s="483"/>
      <c r="AD2" s="14"/>
      <c r="AE2" s="14"/>
      <c r="AF2" s="14"/>
    </row>
    <row r="3" spans="1:32" s="25" customFormat="1" ht="15.75">
      <c r="A3" s="478"/>
      <c r="B3" s="479" t="s">
        <v>178</v>
      </c>
      <c r="C3" s="568" t="s">
        <v>1007</v>
      </c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2"/>
      <c r="R3" s="16"/>
      <c r="S3" s="16"/>
      <c r="T3" s="39"/>
      <c r="U3" s="14"/>
      <c r="V3" s="14"/>
      <c r="W3" s="17"/>
      <c r="X3" s="14"/>
      <c r="Y3" s="14"/>
      <c r="Z3" s="14"/>
      <c r="AA3" s="14"/>
      <c r="AB3" s="14"/>
      <c r="AC3" s="483"/>
      <c r="AD3" s="14"/>
      <c r="AE3" s="14"/>
      <c r="AF3" s="14"/>
    </row>
    <row r="4" spans="1:32" s="25" customFormat="1" ht="15.75">
      <c r="A4" s="478"/>
      <c r="B4" s="479" t="s">
        <v>919</v>
      </c>
      <c r="C4" s="440" t="s">
        <v>304</v>
      </c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5"/>
      <c r="R4" s="16"/>
      <c r="S4" s="16"/>
      <c r="T4" s="39"/>
      <c r="U4" s="14"/>
      <c r="V4" s="14"/>
      <c r="W4" s="17"/>
      <c r="X4" s="14"/>
      <c r="Y4" s="14"/>
      <c r="Z4" s="14"/>
      <c r="AA4" s="14"/>
      <c r="AB4" s="14"/>
      <c r="AC4" s="483"/>
      <c r="AD4" s="14"/>
      <c r="AE4" s="14"/>
      <c r="AF4" s="14"/>
    </row>
    <row r="5" spans="1:32" s="25" customFormat="1" ht="12.75" customHeight="1">
      <c r="A5" s="59"/>
      <c r="B5" s="14"/>
      <c r="C5" s="57"/>
      <c r="K5" s="14"/>
      <c r="L5" s="16"/>
      <c r="M5" s="16"/>
      <c r="N5" s="16"/>
      <c r="O5" s="39"/>
      <c r="P5" s="14"/>
      <c r="Q5" s="14"/>
      <c r="R5" s="16"/>
      <c r="S5" s="16"/>
      <c r="T5" s="39"/>
      <c r="U5" s="14"/>
      <c r="V5" s="14"/>
      <c r="W5" s="17"/>
      <c r="X5" s="14"/>
      <c r="Y5" s="14"/>
      <c r="Z5" s="14"/>
      <c r="AA5" s="14"/>
      <c r="AB5" s="14"/>
      <c r="AC5" s="483"/>
      <c r="AD5" s="14"/>
      <c r="AE5" s="14"/>
      <c r="AF5" s="14"/>
    </row>
    <row r="6" spans="1:32" s="52" customFormat="1" ht="34.5" customHeight="1">
      <c r="A6" s="695" t="s">
        <v>59</v>
      </c>
      <c r="B6" s="693" t="s">
        <v>1012</v>
      </c>
      <c r="C6" s="693" t="s">
        <v>1013</v>
      </c>
      <c r="D6" s="693" t="s">
        <v>1014</v>
      </c>
      <c r="E6" s="692" t="s">
        <v>60</v>
      </c>
      <c r="F6" s="692"/>
      <c r="G6" s="692"/>
      <c r="H6" s="692"/>
      <c r="I6" s="695" t="s">
        <v>186</v>
      </c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95"/>
      <c r="AC6" s="695"/>
      <c r="AD6" s="692" t="s">
        <v>183</v>
      </c>
      <c r="AE6" s="692"/>
      <c r="AF6" s="692"/>
    </row>
    <row r="7" spans="1:32" s="25" customFormat="1" ht="47.25" customHeight="1">
      <c r="A7" s="695"/>
      <c r="B7" s="693"/>
      <c r="C7" s="693"/>
      <c r="D7" s="693"/>
      <c r="E7" s="693" t="s">
        <v>131</v>
      </c>
      <c r="F7" s="693" t="s">
        <v>21</v>
      </c>
      <c r="G7" s="693" t="s">
        <v>22</v>
      </c>
      <c r="H7" s="696" t="s">
        <v>2</v>
      </c>
      <c r="I7" s="693" t="s">
        <v>192</v>
      </c>
      <c r="J7" s="693" t="s">
        <v>179</v>
      </c>
      <c r="K7" s="693" t="s">
        <v>180</v>
      </c>
      <c r="L7" s="694" t="s">
        <v>132</v>
      </c>
      <c r="M7" s="694"/>
      <c r="N7" s="694"/>
      <c r="O7" s="694"/>
      <c r="P7" s="694"/>
      <c r="Q7" s="693" t="s">
        <v>133</v>
      </c>
      <c r="R7" s="693" t="s">
        <v>181</v>
      </c>
      <c r="S7" s="692" t="s">
        <v>134</v>
      </c>
      <c r="T7" s="692"/>
      <c r="U7" s="692"/>
      <c r="V7" s="692"/>
      <c r="W7" s="692"/>
      <c r="X7" s="692"/>
      <c r="Y7" s="693" t="s">
        <v>135</v>
      </c>
      <c r="Z7" s="693" t="s">
        <v>148</v>
      </c>
      <c r="AA7" s="693" t="s">
        <v>136</v>
      </c>
      <c r="AB7" s="693" t="s">
        <v>61</v>
      </c>
      <c r="AC7" s="693" t="s">
        <v>137</v>
      </c>
      <c r="AD7" s="692"/>
      <c r="AE7" s="692"/>
      <c r="AF7" s="692"/>
    </row>
    <row r="8" spans="1:34" s="25" customFormat="1" ht="87" customHeight="1">
      <c r="A8" s="695"/>
      <c r="B8" s="693"/>
      <c r="C8" s="693"/>
      <c r="D8" s="693"/>
      <c r="E8" s="693"/>
      <c r="F8" s="693"/>
      <c r="G8" s="693"/>
      <c r="H8" s="696"/>
      <c r="I8" s="693"/>
      <c r="J8" s="693"/>
      <c r="K8" s="693"/>
      <c r="L8" s="227" t="s">
        <v>131</v>
      </c>
      <c r="M8" s="227" t="s">
        <v>21</v>
      </c>
      <c r="N8" s="227" t="s">
        <v>22</v>
      </c>
      <c r="O8" s="227" t="s">
        <v>61</v>
      </c>
      <c r="P8" s="228" t="s">
        <v>193</v>
      </c>
      <c r="Q8" s="693"/>
      <c r="R8" s="693"/>
      <c r="S8" s="227" t="s">
        <v>23</v>
      </c>
      <c r="T8" s="227" t="s">
        <v>21</v>
      </c>
      <c r="U8" s="227" t="s">
        <v>138</v>
      </c>
      <c r="V8" s="228" t="s">
        <v>139</v>
      </c>
      <c r="W8" s="228" t="s">
        <v>140</v>
      </c>
      <c r="X8" s="228" t="s">
        <v>182</v>
      </c>
      <c r="Y8" s="693"/>
      <c r="Z8" s="693"/>
      <c r="AA8" s="693"/>
      <c r="AB8" s="693"/>
      <c r="AC8" s="693"/>
      <c r="AD8" s="227" t="s">
        <v>24</v>
      </c>
      <c r="AE8" s="227" t="s">
        <v>25</v>
      </c>
      <c r="AF8" s="227" t="s">
        <v>26</v>
      </c>
      <c r="AH8" s="570"/>
    </row>
    <row r="9" spans="1:32" s="40" customFormat="1" ht="15.75">
      <c r="A9" s="486" t="s">
        <v>377</v>
      </c>
      <c r="B9" s="685"/>
      <c r="C9" s="686"/>
      <c r="D9" s="60"/>
      <c r="E9" s="487"/>
      <c r="F9" s="488"/>
      <c r="G9" s="489"/>
      <c r="H9" s="66">
        <f>SUM(E9:G9)</f>
        <v>0</v>
      </c>
      <c r="I9" s="490">
        <v>3</v>
      </c>
      <c r="J9" s="490"/>
      <c r="K9" s="490">
        <v>3</v>
      </c>
      <c r="L9" s="491"/>
      <c r="M9" s="491"/>
      <c r="N9" s="491"/>
      <c r="O9" s="491"/>
      <c r="P9" s="492">
        <f>SUM(L9:O9)</f>
        <v>0</v>
      </c>
      <c r="Q9" s="493">
        <f>I9-P9</f>
        <v>3</v>
      </c>
      <c r="R9" s="494">
        <v>2</v>
      </c>
      <c r="S9" s="495"/>
      <c r="T9" s="62"/>
      <c r="U9" s="62"/>
      <c r="V9" s="62"/>
      <c r="W9" s="62"/>
      <c r="X9" s="414">
        <f>SUM(S9:W9)</f>
        <v>0</v>
      </c>
      <c r="Y9" s="496">
        <f>R9-X9</f>
        <v>2</v>
      </c>
      <c r="Z9" s="490"/>
      <c r="AA9" s="61"/>
      <c r="AB9" s="61"/>
      <c r="AC9" s="497">
        <f aca="true" t="shared" si="0" ref="AC9:AC47">Z9-(AA9+AB9)</f>
        <v>0</v>
      </c>
      <c r="AD9" s="63"/>
      <c r="AE9" s="63"/>
      <c r="AF9" s="63"/>
    </row>
    <row r="10" spans="1:32" s="40" customFormat="1" ht="25.5">
      <c r="A10" s="486" t="s">
        <v>378</v>
      </c>
      <c r="B10" s="686"/>
      <c r="C10" s="686"/>
      <c r="D10" s="60"/>
      <c r="E10" s="498"/>
      <c r="F10" s="499"/>
      <c r="G10" s="499"/>
      <c r="H10" s="66">
        <f aca="true" t="shared" si="1" ref="H10:H47">SUM(E10:G10)</f>
        <v>0</v>
      </c>
      <c r="I10" s="490">
        <v>1</v>
      </c>
      <c r="J10" s="490"/>
      <c r="K10" s="490">
        <v>1</v>
      </c>
      <c r="L10" s="491"/>
      <c r="M10" s="491"/>
      <c r="N10" s="491"/>
      <c r="O10" s="491"/>
      <c r="P10" s="492">
        <f aca="true" t="shared" si="2" ref="P10:P47">SUM(L10:O10)</f>
        <v>0</v>
      </c>
      <c r="Q10" s="493">
        <f aca="true" t="shared" si="3" ref="Q10:Q46">I10-P10</f>
        <v>1</v>
      </c>
      <c r="R10" s="494">
        <v>1</v>
      </c>
      <c r="S10" s="495"/>
      <c r="T10" s="62"/>
      <c r="U10" s="62"/>
      <c r="V10" s="62"/>
      <c r="W10" s="62"/>
      <c r="X10" s="414">
        <f aca="true" t="shared" si="4" ref="X10:X47">SUM(S10:W10)</f>
        <v>0</v>
      </c>
      <c r="Y10" s="496">
        <f aca="true" t="shared" si="5" ref="Y10:Y47">R10-X10</f>
        <v>1</v>
      </c>
      <c r="Z10" s="490"/>
      <c r="AA10" s="61"/>
      <c r="AB10" s="61"/>
      <c r="AC10" s="497">
        <f t="shared" si="0"/>
        <v>0</v>
      </c>
      <c r="AD10" s="63"/>
      <c r="AE10" s="63"/>
      <c r="AF10" s="63"/>
    </row>
    <row r="11" spans="1:32" s="40" customFormat="1" ht="22.5">
      <c r="A11" s="500" t="s">
        <v>789</v>
      </c>
      <c r="B11" s="686">
        <v>79</v>
      </c>
      <c r="C11" s="686">
        <v>1182</v>
      </c>
      <c r="D11" s="501">
        <f>C11/H11/0.9</f>
        <v>65.66666666666667</v>
      </c>
      <c r="E11" s="502">
        <v>19</v>
      </c>
      <c r="F11" s="503">
        <v>1</v>
      </c>
      <c r="G11" s="503"/>
      <c r="H11" s="66">
        <f t="shared" si="1"/>
        <v>20</v>
      </c>
      <c r="I11" s="490">
        <v>6</v>
      </c>
      <c r="J11" s="490">
        <v>3</v>
      </c>
      <c r="K11" s="490">
        <v>3</v>
      </c>
      <c r="L11" s="491">
        <v>3.6</v>
      </c>
      <c r="M11" s="491">
        <v>0.5</v>
      </c>
      <c r="N11" s="491"/>
      <c r="O11" s="491"/>
      <c r="P11" s="492">
        <f t="shared" si="2"/>
        <v>4.1</v>
      </c>
      <c r="Q11" s="493">
        <f t="shared" si="3"/>
        <v>1.9000000000000004</v>
      </c>
      <c r="R11" s="494">
        <v>13</v>
      </c>
      <c r="S11" s="504">
        <v>9</v>
      </c>
      <c r="T11" s="505">
        <v>2.5</v>
      </c>
      <c r="U11" s="505"/>
      <c r="V11" s="505">
        <v>3</v>
      </c>
      <c r="W11" s="505"/>
      <c r="X11" s="414">
        <f t="shared" si="4"/>
        <v>14.5</v>
      </c>
      <c r="Y11" s="496">
        <f t="shared" si="5"/>
        <v>-1.5</v>
      </c>
      <c r="Z11" s="490">
        <v>2</v>
      </c>
      <c r="AA11" s="61">
        <v>0.5</v>
      </c>
      <c r="AB11" s="61"/>
      <c r="AC11" s="497">
        <f t="shared" si="0"/>
        <v>1.5</v>
      </c>
      <c r="AD11" s="63"/>
      <c r="AE11" s="63"/>
      <c r="AF11" s="63"/>
    </row>
    <row r="12" spans="1:32" s="40" customFormat="1" ht="22.5">
      <c r="A12" s="329" t="s">
        <v>379</v>
      </c>
      <c r="B12" s="686"/>
      <c r="C12" s="686"/>
      <c r="D12" s="501"/>
      <c r="E12" s="502"/>
      <c r="F12" s="503"/>
      <c r="G12" s="503"/>
      <c r="H12" s="66">
        <f t="shared" si="1"/>
        <v>0</v>
      </c>
      <c r="I12" s="490"/>
      <c r="J12" s="490"/>
      <c r="K12" s="490"/>
      <c r="L12" s="491"/>
      <c r="M12" s="491"/>
      <c r="N12" s="491"/>
      <c r="O12" s="491"/>
      <c r="P12" s="492">
        <f t="shared" si="2"/>
        <v>0</v>
      </c>
      <c r="Q12" s="493">
        <f t="shared" si="3"/>
        <v>0</v>
      </c>
      <c r="R12" s="494"/>
      <c r="S12" s="504"/>
      <c r="T12" s="505"/>
      <c r="U12" s="505"/>
      <c r="V12" s="505"/>
      <c r="W12" s="505"/>
      <c r="X12" s="414">
        <f t="shared" si="4"/>
        <v>0</v>
      </c>
      <c r="Y12" s="496">
        <f t="shared" si="5"/>
        <v>0</v>
      </c>
      <c r="Z12" s="490"/>
      <c r="AA12" s="61"/>
      <c r="AB12" s="61"/>
      <c r="AC12" s="497">
        <f t="shared" si="0"/>
        <v>0</v>
      </c>
      <c r="AD12" s="63"/>
      <c r="AE12" s="63"/>
      <c r="AF12" s="63"/>
    </row>
    <row r="13" spans="1:32" s="40" customFormat="1" ht="22.5">
      <c r="A13" s="329" t="s">
        <v>380</v>
      </c>
      <c r="B13" s="686"/>
      <c r="C13" s="686"/>
      <c r="D13" s="501"/>
      <c r="E13" s="502"/>
      <c r="F13" s="503"/>
      <c r="G13" s="503"/>
      <c r="H13" s="66">
        <f t="shared" si="1"/>
        <v>0</v>
      </c>
      <c r="I13" s="490"/>
      <c r="J13" s="490"/>
      <c r="K13" s="490"/>
      <c r="L13" s="491"/>
      <c r="M13" s="491"/>
      <c r="N13" s="491"/>
      <c r="O13" s="491"/>
      <c r="P13" s="492">
        <f t="shared" si="2"/>
        <v>0</v>
      </c>
      <c r="Q13" s="493">
        <f t="shared" si="3"/>
        <v>0</v>
      </c>
      <c r="R13" s="494"/>
      <c r="S13" s="504"/>
      <c r="T13" s="505"/>
      <c r="U13" s="505"/>
      <c r="V13" s="505"/>
      <c r="W13" s="505"/>
      <c r="X13" s="414">
        <f t="shared" si="4"/>
        <v>0</v>
      </c>
      <c r="Y13" s="496">
        <f t="shared" si="5"/>
        <v>0</v>
      </c>
      <c r="Z13" s="490"/>
      <c r="AA13" s="61"/>
      <c r="AB13" s="61"/>
      <c r="AC13" s="497">
        <f t="shared" si="0"/>
        <v>0</v>
      </c>
      <c r="AD13" s="63"/>
      <c r="AE13" s="63"/>
      <c r="AF13" s="63"/>
    </row>
    <row r="14" spans="1:32" s="40" customFormat="1" ht="22.5">
      <c r="A14" s="329" t="s">
        <v>381</v>
      </c>
      <c r="B14" s="686"/>
      <c r="C14" s="686"/>
      <c r="D14" s="501"/>
      <c r="E14" s="502"/>
      <c r="F14" s="503"/>
      <c r="G14" s="503"/>
      <c r="H14" s="66">
        <f t="shared" si="1"/>
        <v>0</v>
      </c>
      <c r="I14" s="490"/>
      <c r="J14" s="490"/>
      <c r="K14" s="490"/>
      <c r="L14" s="506"/>
      <c r="M14" s="491"/>
      <c r="N14" s="491"/>
      <c r="O14" s="491"/>
      <c r="P14" s="492">
        <f t="shared" si="2"/>
        <v>0</v>
      </c>
      <c r="Q14" s="493">
        <f t="shared" si="3"/>
        <v>0</v>
      </c>
      <c r="R14" s="494"/>
      <c r="S14" s="504"/>
      <c r="T14" s="505"/>
      <c r="U14" s="505"/>
      <c r="V14" s="505"/>
      <c r="W14" s="505"/>
      <c r="X14" s="414">
        <f t="shared" si="4"/>
        <v>0</v>
      </c>
      <c r="Y14" s="496">
        <f t="shared" si="5"/>
        <v>0</v>
      </c>
      <c r="Z14" s="490"/>
      <c r="AA14" s="61"/>
      <c r="AB14" s="61"/>
      <c r="AC14" s="497">
        <f t="shared" si="0"/>
        <v>0</v>
      </c>
      <c r="AD14" s="63"/>
      <c r="AE14" s="63"/>
      <c r="AF14" s="63"/>
    </row>
    <row r="15" spans="1:32" s="40" customFormat="1" ht="15.75">
      <c r="A15" s="329" t="s">
        <v>382</v>
      </c>
      <c r="B15" s="686"/>
      <c r="C15" s="686"/>
      <c r="D15" s="501"/>
      <c r="E15" s="502"/>
      <c r="F15" s="503"/>
      <c r="G15" s="503"/>
      <c r="H15" s="66">
        <f t="shared" si="1"/>
        <v>0</v>
      </c>
      <c r="I15" s="490">
        <v>1</v>
      </c>
      <c r="J15" s="490"/>
      <c r="K15" s="490">
        <v>1</v>
      </c>
      <c r="L15" s="491">
        <v>2</v>
      </c>
      <c r="M15" s="491"/>
      <c r="N15" s="491"/>
      <c r="O15" s="491"/>
      <c r="P15" s="492">
        <f t="shared" si="2"/>
        <v>2</v>
      </c>
      <c r="Q15" s="493">
        <f t="shared" si="3"/>
        <v>-1</v>
      </c>
      <c r="R15" s="494">
        <v>4</v>
      </c>
      <c r="S15" s="504"/>
      <c r="T15" s="505"/>
      <c r="U15" s="505"/>
      <c r="V15" s="505"/>
      <c r="W15" s="505"/>
      <c r="X15" s="414">
        <f t="shared" si="4"/>
        <v>0</v>
      </c>
      <c r="Y15" s="496">
        <f t="shared" si="5"/>
        <v>4</v>
      </c>
      <c r="Z15" s="490">
        <v>6</v>
      </c>
      <c r="AA15" s="61"/>
      <c r="AB15" s="61"/>
      <c r="AC15" s="497">
        <f t="shared" si="0"/>
        <v>6</v>
      </c>
      <c r="AD15" s="63"/>
      <c r="AE15" s="63"/>
      <c r="AF15" s="63"/>
    </row>
    <row r="16" spans="1:32" s="40" customFormat="1" ht="22.5">
      <c r="A16" s="507" t="s">
        <v>383</v>
      </c>
      <c r="B16" s="686"/>
      <c r="C16" s="686"/>
      <c r="D16" s="501"/>
      <c r="E16" s="508"/>
      <c r="F16" s="509"/>
      <c r="G16" s="510"/>
      <c r="H16" s="66">
        <f t="shared" si="1"/>
        <v>0</v>
      </c>
      <c r="I16" s="490">
        <v>1</v>
      </c>
      <c r="J16" s="490"/>
      <c r="K16" s="490">
        <v>1</v>
      </c>
      <c r="L16" s="491"/>
      <c r="M16" s="491"/>
      <c r="N16" s="491"/>
      <c r="O16" s="491"/>
      <c r="P16" s="492">
        <f t="shared" si="2"/>
        <v>0</v>
      </c>
      <c r="Q16" s="493">
        <f t="shared" si="3"/>
        <v>1</v>
      </c>
      <c r="R16" s="494">
        <v>1</v>
      </c>
      <c r="S16" s="504"/>
      <c r="T16" s="505"/>
      <c r="U16" s="505"/>
      <c r="V16" s="505"/>
      <c r="W16" s="505"/>
      <c r="X16" s="414">
        <f t="shared" si="4"/>
        <v>0</v>
      </c>
      <c r="Y16" s="496">
        <f t="shared" si="5"/>
        <v>1</v>
      </c>
      <c r="Z16" s="490"/>
      <c r="AA16" s="61"/>
      <c r="AB16" s="61"/>
      <c r="AC16" s="497">
        <f t="shared" si="0"/>
        <v>0</v>
      </c>
      <c r="AD16" s="63"/>
      <c r="AE16" s="63"/>
      <c r="AF16" s="63"/>
    </row>
    <row r="17" spans="1:32" s="40" customFormat="1" ht="22.5">
      <c r="A17" s="329" t="s">
        <v>384</v>
      </c>
      <c r="B17" s="686">
        <v>63</v>
      </c>
      <c r="C17" s="686">
        <v>503</v>
      </c>
      <c r="D17" s="501">
        <f>C17/H17/0.9</f>
        <v>69.86111111111111</v>
      </c>
      <c r="E17" s="502"/>
      <c r="F17" s="503">
        <v>8</v>
      </c>
      <c r="G17" s="503"/>
      <c r="H17" s="66">
        <f t="shared" si="1"/>
        <v>8</v>
      </c>
      <c r="I17" s="490"/>
      <c r="J17" s="490"/>
      <c r="K17" s="490"/>
      <c r="L17" s="491"/>
      <c r="M17" s="491">
        <v>4</v>
      </c>
      <c r="N17" s="491"/>
      <c r="O17" s="491"/>
      <c r="P17" s="492">
        <f t="shared" si="2"/>
        <v>4</v>
      </c>
      <c r="Q17" s="493">
        <f t="shared" si="3"/>
        <v>-4</v>
      </c>
      <c r="R17" s="494"/>
      <c r="S17" s="504"/>
      <c r="T17" s="505">
        <v>20</v>
      </c>
      <c r="U17" s="505"/>
      <c r="V17" s="505"/>
      <c r="W17" s="505"/>
      <c r="X17" s="414">
        <f t="shared" si="4"/>
        <v>20</v>
      </c>
      <c r="Y17" s="496">
        <f t="shared" si="5"/>
        <v>-20</v>
      </c>
      <c r="Z17" s="490"/>
      <c r="AA17" s="61">
        <v>0.2</v>
      </c>
      <c r="AB17" s="61"/>
      <c r="AC17" s="497">
        <f t="shared" si="0"/>
        <v>-0.2</v>
      </c>
      <c r="AD17" s="63"/>
      <c r="AE17" s="63"/>
      <c r="AF17" s="63"/>
    </row>
    <row r="18" spans="1:32" s="40" customFormat="1" ht="22.5">
      <c r="A18" s="329" t="s">
        <v>385</v>
      </c>
      <c r="B18" s="686">
        <v>90</v>
      </c>
      <c r="C18" s="686">
        <v>1327</v>
      </c>
      <c r="D18" s="501">
        <f>C18/H18/0.9</f>
        <v>44.68013468013468</v>
      </c>
      <c r="E18" s="502">
        <v>33</v>
      </c>
      <c r="F18" s="503"/>
      <c r="G18" s="503"/>
      <c r="H18" s="66">
        <f t="shared" si="1"/>
        <v>33</v>
      </c>
      <c r="I18" s="490">
        <v>5</v>
      </c>
      <c r="J18" s="490">
        <v>2</v>
      </c>
      <c r="K18" s="490">
        <v>3</v>
      </c>
      <c r="L18" s="491">
        <v>6.2</v>
      </c>
      <c r="M18" s="491"/>
      <c r="N18" s="491"/>
      <c r="O18" s="491"/>
      <c r="P18" s="492">
        <f t="shared" si="2"/>
        <v>6.2</v>
      </c>
      <c r="Q18" s="493">
        <f t="shared" si="3"/>
        <v>-1.2000000000000002</v>
      </c>
      <c r="R18" s="494">
        <v>20</v>
      </c>
      <c r="S18" s="504">
        <v>15.7</v>
      </c>
      <c r="T18" s="505"/>
      <c r="U18" s="505"/>
      <c r="V18" s="505">
        <v>5</v>
      </c>
      <c r="W18" s="505"/>
      <c r="X18" s="414">
        <f t="shared" si="4"/>
        <v>20.7</v>
      </c>
      <c r="Y18" s="496">
        <f t="shared" si="5"/>
        <v>-0.6999999999999993</v>
      </c>
      <c r="Z18" s="490">
        <v>2</v>
      </c>
      <c r="AA18" s="505">
        <v>1</v>
      </c>
      <c r="AB18" s="61"/>
      <c r="AC18" s="497">
        <f t="shared" si="0"/>
        <v>1</v>
      </c>
      <c r="AD18" s="63"/>
      <c r="AE18" s="63"/>
      <c r="AF18" s="63"/>
    </row>
    <row r="19" spans="1:32" s="40" customFormat="1" ht="22.5">
      <c r="A19" s="329" t="s">
        <v>386</v>
      </c>
      <c r="B19" s="686">
        <v>142</v>
      </c>
      <c r="C19" s="686">
        <v>2467</v>
      </c>
      <c r="D19" s="501">
        <f>C19/H19/0.9</f>
        <v>85.65972222222221</v>
      </c>
      <c r="E19" s="502">
        <v>32</v>
      </c>
      <c r="F19" s="503"/>
      <c r="G19" s="503"/>
      <c r="H19" s="66">
        <f t="shared" si="1"/>
        <v>32</v>
      </c>
      <c r="I19" s="490">
        <v>4</v>
      </c>
      <c r="J19" s="490">
        <v>1</v>
      </c>
      <c r="K19" s="490">
        <v>3</v>
      </c>
      <c r="L19" s="491">
        <v>6</v>
      </c>
      <c r="M19" s="491"/>
      <c r="N19" s="491"/>
      <c r="O19" s="491"/>
      <c r="P19" s="492">
        <f t="shared" si="2"/>
        <v>6</v>
      </c>
      <c r="Q19" s="493">
        <f t="shared" si="3"/>
        <v>-2</v>
      </c>
      <c r="R19" s="494">
        <v>12</v>
      </c>
      <c r="S19" s="504">
        <v>15.2</v>
      </c>
      <c r="T19" s="505"/>
      <c r="U19" s="505"/>
      <c r="V19" s="505">
        <v>5</v>
      </c>
      <c r="W19" s="505"/>
      <c r="X19" s="414">
        <f t="shared" si="4"/>
        <v>20.2</v>
      </c>
      <c r="Y19" s="496">
        <f t="shared" si="5"/>
        <v>-8.2</v>
      </c>
      <c r="Z19" s="490">
        <v>1</v>
      </c>
      <c r="AA19" s="505">
        <v>1</v>
      </c>
      <c r="AB19" s="61"/>
      <c r="AC19" s="497">
        <f t="shared" si="0"/>
        <v>0</v>
      </c>
      <c r="AD19" s="63"/>
      <c r="AE19" s="63"/>
      <c r="AF19" s="63"/>
    </row>
    <row r="20" spans="1:32" s="40" customFormat="1" ht="15.75">
      <c r="A20" s="329" t="s">
        <v>387</v>
      </c>
      <c r="B20" s="686"/>
      <c r="C20" s="686"/>
      <c r="D20" s="501"/>
      <c r="E20" s="502"/>
      <c r="F20" s="503"/>
      <c r="G20" s="503"/>
      <c r="H20" s="66">
        <f t="shared" si="1"/>
        <v>0</v>
      </c>
      <c r="I20" s="490"/>
      <c r="J20" s="490"/>
      <c r="K20" s="490"/>
      <c r="L20" s="491"/>
      <c r="M20" s="491"/>
      <c r="N20" s="491"/>
      <c r="O20" s="491"/>
      <c r="P20" s="492">
        <f t="shared" si="2"/>
        <v>0</v>
      </c>
      <c r="Q20" s="493">
        <f t="shared" si="3"/>
        <v>0</v>
      </c>
      <c r="R20" s="494"/>
      <c r="S20" s="504"/>
      <c r="T20" s="505"/>
      <c r="U20" s="505"/>
      <c r="V20" s="505"/>
      <c r="W20" s="505"/>
      <c r="X20" s="414">
        <f t="shared" si="4"/>
        <v>0</v>
      </c>
      <c r="Y20" s="496">
        <f t="shared" si="5"/>
        <v>0</v>
      </c>
      <c r="Z20" s="490"/>
      <c r="AA20" s="61"/>
      <c r="AB20" s="61"/>
      <c r="AC20" s="497">
        <f t="shared" si="0"/>
        <v>0</v>
      </c>
      <c r="AD20" s="63"/>
      <c r="AE20" s="63"/>
      <c r="AF20" s="63"/>
    </row>
    <row r="21" spans="1:32" s="40" customFormat="1" ht="22.5">
      <c r="A21" s="329" t="s">
        <v>388</v>
      </c>
      <c r="B21" s="686"/>
      <c r="C21" s="686"/>
      <c r="D21" s="501"/>
      <c r="E21" s="502"/>
      <c r="F21" s="503"/>
      <c r="G21" s="503"/>
      <c r="H21" s="66">
        <f t="shared" si="1"/>
        <v>0</v>
      </c>
      <c r="I21" s="490"/>
      <c r="J21" s="490"/>
      <c r="K21" s="490"/>
      <c r="L21" s="491"/>
      <c r="M21" s="491"/>
      <c r="N21" s="491"/>
      <c r="O21" s="491"/>
      <c r="P21" s="492">
        <f t="shared" si="2"/>
        <v>0</v>
      </c>
      <c r="Q21" s="493">
        <f t="shared" si="3"/>
        <v>0</v>
      </c>
      <c r="R21" s="494"/>
      <c r="S21" s="504"/>
      <c r="T21" s="505"/>
      <c r="U21" s="505"/>
      <c r="V21" s="505"/>
      <c r="W21" s="505"/>
      <c r="X21" s="414">
        <f t="shared" si="4"/>
        <v>0</v>
      </c>
      <c r="Y21" s="496">
        <f t="shared" si="5"/>
        <v>0</v>
      </c>
      <c r="Z21" s="490"/>
      <c r="AA21" s="61"/>
      <c r="AB21" s="61"/>
      <c r="AC21" s="497">
        <f t="shared" si="0"/>
        <v>0</v>
      </c>
      <c r="AD21" s="63"/>
      <c r="AE21" s="63"/>
      <c r="AF21" s="63"/>
    </row>
    <row r="22" spans="1:32" s="40" customFormat="1" ht="22.5">
      <c r="A22" s="329" t="s">
        <v>389</v>
      </c>
      <c r="B22" s="686"/>
      <c r="C22" s="686"/>
      <c r="D22" s="501"/>
      <c r="E22" s="502"/>
      <c r="F22" s="503"/>
      <c r="G22" s="503"/>
      <c r="H22" s="66">
        <f t="shared" si="1"/>
        <v>0</v>
      </c>
      <c r="I22" s="490"/>
      <c r="J22" s="490"/>
      <c r="K22" s="490"/>
      <c r="L22" s="491"/>
      <c r="M22" s="491"/>
      <c r="N22" s="491"/>
      <c r="O22" s="491"/>
      <c r="P22" s="492">
        <f t="shared" si="2"/>
        <v>0</v>
      </c>
      <c r="Q22" s="493">
        <f t="shared" si="3"/>
        <v>0</v>
      </c>
      <c r="R22" s="494"/>
      <c r="S22" s="504"/>
      <c r="T22" s="505"/>
      <c r="U22" s="505"/>
      <c r="V22" s="505"/>
      <c r="W22" s="505"/>
      <c r="X22" s="414">
        <f t="shared" si="4"/>
        <v>0</v>
      </c>
      <c r="Y22" s="496">
        <f t="shared" si="5"/>
        <v>0</v>
      </c>
      <c r="Z22" s="490"/>
      <c r="AA22" s="61"/>
      <c r="AB22" s="61"/>
      <c r="AC22" s="497">
        <f t="shared" si="0"/>
        <v>0</v>
      </c>
      <c r="AD22" s="63"/>
      <c r="AE22" s="63"/>
      <c r="AF22" s="63"/>
    </row>
    <row r="23" spans="1:32" s="40" customFormat="1" ht="15.75">
      <c r="A23" s="329" t="s">
        <v>390</v>
      </c>
      <c r="B23" s="686"/>
      <c r="C23" s="686"/>
      <c r="D23" s="501"/>
      <c r="E23" s="502"/>
      <c r="F23" s="503"/>
      <c r="G23" s="503"/>
      <c r="H23" s="66">
        <f t="shared" si="1"/>
        <v>0</v>
      </c>
      <c r="I23" s="490"/>
      <c r="J23" s="490"/>
      <c r="K23" s="490"/>
      <c r="L23" s="491"/>
      <c r="M23" s="491"/>
      <c r="N23" s="491"/>
      <c r="O23" s="491"/>
      <c r="P23" s="492">
        <f t="shared" si="2"/>
        <v>0</v>
      </c>
      <c r="Q23" s="493">
        <f t="shared" si="3"/>
        <v>0</v>
      </c>
      <c r="R23" s="494"/>
      <c r="S23" s="504"/>
      <c r="T23" s="505"/>
      <c r="U23" s="505"/>
      <c r="V23" s="505"/>
      <c r="W23" s="505"/>
      <c r="X23" s="414">
        <f t="shared" si="4"/>
        <v>0</v>
      </c>
      <c r="Y23" s="496">
        <f t="shared" si="5"/>
        <v>0</v>
      </c>
      <c r="Z23" s="490"/>
      <c r="AA23" s="61"/>
      <c r="AB23" s="61"/>
      <c r="AC23" s="497">
        <f t="shared" si="0"/>
        <v>0</v>
      </c>
      <c r="AD23" s="63"/>
      <c r="AE23" s="63"/>
      <c r="AF23" s="63"/>
    </row>
    <row r="24" spans="1:32" s="40" customFormat="1" ht="22.5">
      <c r="A24" s="329" t="s">
        <v>391</v>
      </c>
      <c r="B24" s="686"/>
      <c r="C24" s="686"/>
      <c r="D24" s="501"/>
      <c r="E24" s="502"/>
      <c r="F24" s="503"/>
      <c r="G24" s="503"/>
      <c r="H24" s="66">
        <f t="shared" si="1"/>
        <v>0</v>
      </c>
      <c r="I24" s="490">
        <v>2</v>
      </c>
      <c r="J24" s="490"/>
      <c r="K24" s="490">
        <v>2</v>
      </c>
      <c r="L24" s="491">
        <v>2</v>
      </c>
      <c r="M24" s="491"/>
      <c r="N24" s="491"/>
      <c r="O24" s="491"/>
      <c r="P24" s="492">
        <f t="shared" si="2"/>
        <v>2</v>
      </c>
      <c r="Q24" s="493">
        <f t="shared" si="3"/>
        <v>0</v>
      </c>
      <c r="R24" s="494">
        <v>10</v>
      </c>
      <c r="S24" s="504"/>
      <c r="T24" s="505"/>
      <c r="U24" s="505"/>
      <c r="V24" s="505"/>
      <c r="W24" s="505"/>
      <c r="X24" s="414">
        <f t="shared" si="4"/>
        <v>0</v>
      </c>
      <c r="Y24" s="496">
        <f t="shared" si="5"/>
        <v>10</v>
      </c>
      <c r="Z24" s="490">
        <v>4</v>
      </c>
      <c r="AA24" s="61"/>
      <c r="AB24" s="61"/>
      <c r="AC24" s="497">
        <f t="shared" si="0"/>
        <v>4</v>
      </c>
      <c r="AD24" s="63"/>
      <c r="AE24" s="63"/>
      <c r="AF24" s="63"/>
    </row>
    <row r="25" spans="1:32" s="40" customFormat="1" ht="15.75">
      <c r="A25" s="329" t="s">
        <v>392</v>
      </c>
      <c r="B25" s="686"/>
      <c r="C25" s="686"/>
      <c r="D25" s="501"/>
      <c r="E25" s="511"/>
      <c r="F25" s="512"/>
      <c r="G25" s="512"/>
      <c r="H25" s="66">
        <f t="shared" si="1"/>
        <v>0</v>
      </c>
      <c r="I25" s="490">
        <v>1</v>
      </c>
      <c r="J25" s="490"/>
      <c r="K25" s="490">
        <v>1</v>
      </c>
      <c r="L25" s="491">
        <v>1</v>
      </c>
      <c r="M25" s="491"/>
      <c r="N25" s="491"/>
      <c r="O25" s="491"/>
      <c r="P25" s="492">
        <f t="shared" si="2"/>
        <v>1</v>
      </c>
      <c r="Q25" s="493">
        <f t="shared" si="3"/>
        <v>0</v>
      </c>
      <c r="R25" s="494"/>
      <c r="S25" s="504"/>
      <c r="T25" s="505"/>
      <c r="U25" s="505"/>
      <c r="V25" s="505"/>
      <c r="W25" s="505"/>
      <c r="X25" s="414">
        <f t="shared" si="4"/>
        <v>0</v>
      </c>
      <c r="Y25" s="496">
        <f t="shared" si="5"/>
        <v>0</v>
      </c>
      <c r="Z25" s="490"/>
      <c r="AA25" s="61"/>
      <c r="AB25" s="61"/>
      <c r="AC25" s="497">
        <f t="shared" si="0"/>
        <v>0</v>
      </c>
      <c r="AD25" s="63"/>
      <c r="AE25" s="63"/>
      <c r="AF25" s="63"/>
    </row>
    <row r="26" spans="1:32" s="40" customFormat="1" ht="15.75">
      <c r="A26" s="513" t="s">
        <v>393</v>
      </c>
      <c r="B26" s="686"/>
      <c r="C26" s="686"/>
      <c r="D26" s="501"/>
      <c r="E26" s="511"/>
      <c r="F26" s="512"/>
      <c r="G26" s="512"/>
      <c r="H26" s="66">
        <f t="shared" si="1"/>
        <v>0</v>
      </c>
      <c r="I26" s="490"/>
      <c r="J26" s="490"/>
      <c r="K26" s="490"/>
      <c r="L26" s="491"/>
      <c r="M26" s="491"/>
      <c r="N26" s="491"/>
      <c r="O26" s="491"/>
      <c r="P26" s="492">
        <f t="shared" si="2"/>
        <v>0</v>
      </c>
      <c r="Q26" s="493">
        <f t="shared" si="3"/>
        <v>0</v>
      </c>
      <c r="R26" s="494"/>
      <c r="S26" s="504"/>
      <c r="T26" s="505"/>
      <c r="U26" s="505"/>
      <c r="V26" s="505"/>
      <c r="W26" s="505"/>
      <c r="X26" s="414">
        <f t="shared" si="4"/>
        <v>0</v>
      </c>
      <c r="Y26" s="496">
        <f t="shared" si="5"/>
        <v>0</v>
      </c>
      <c r="Z26" s="490"/>
      <c r="AA26" s="61"/>
      <c r="AB26" s="61"/>
      <c r="AC26" s="497">
        <f t="shared" si="0"/>
        <v>0</v>
      </c>
      <c r="AD26" s="63"/>
      <c r="AE26" s="63"/>
      <c r="AF26" s="63"/>
    </row>
    <row r="27" spans="1:32" s="40" customFormat="1" ht="15.75">
      <c r="A27" s="513" t="s">
        <v>394</v>
      </c>
      <c r="B27" s="686"/>
      <c r="C27" s="686"/>
      <c r="D27" s="501"/>
      <c r="E27" s="511"/>
      <c r="F27" s="512"/>
      <c r="G27" s="512"/>
      <c r="H27" s="66">
        <f t="shared" si="1"/>
        <v>0</v>
      </c>
      <c r="I27" s="490">
        <v>1</v>
      </c>
      <c r="J27" s="490"/>
      <c r="K27" s="490">
        <v>1</v>
      </c>
      <c r="L27" s="506">
        <v>1</v>
      </c>
      <c r="M27" s="491"/>
      <c r="N27" s="491"/>
      <c r="O27" s="491"/>
      <c r="P27" s="492">
        <f t="shared" si="2"/>
        <v>1</v>
      </c>
      <c r="Q27" s="493">
        <f t="shared" si="3"/>
        <v>0</v>
      </c>
      <c r="R27" s="494"/>
      <c r="S27" s="504"/>
      <c r="T27" s="505"/>
      <c r="U27" s="505"/>
      <c r="V27" s="505"/>
      <c r="W27" s="505"/>
      <c r="X27" s="414">
        <f t="shared" si="4"/>
        <v>0</v>
      </c>
      <c r="Y27" s="496">
        <f t="shared" si="5"/>
        <v>0</v>
      </c>
      <c r="Z27" s="490"/>
      <c r="AA27" s="61"/>
      <c r="AB27" s="61"/>
      <c r="AC27" s="497">
        <f t="shared" si="0"/>
        <v>0</v>
      </c>
      <c r="AD27" s="63"/>
      <c r="AE27" s="63"/>
      <c r="AF27" s="63"/>
    </row>
    <row r="28" spans="1:32" s="40" customFormat="1" ht="15.75">
      <c r="A28" s="513" t="s">
        <v>395</v>
      </c>
      <c r="B28" s="686"/>
      <c r="C28" s="686"/>
      <c r="D28" s="501"/>
      <c r="E28" s="511"/>
      <c r="F28" s="512"/>
      <c r="G28" s="512"/>
      <c r="H28" s="66">
        <f t="shared" si="1"/>
        <v>0</v>
      </c>
      <c r="I28" s="490"/>
      <c r="J28" s="490"/>
      <c r="K28" s="490"/>
      <c r="L28" s="491">
        <v>1</v>
      </c>
      <c r="M28" s="491"/>
      <c r="N28" s="491"/>
      <c r="O28" s="491"/>
      <c r="P28" s="492">
        <f aca="true" t="shared" si="6" ref="P28:P33">SUM(L28:O28)</f>
        <v>1</v>
      </c>
      <c r="Q28" s="493">
        <f t="shared" si="3"/>
        <v>-1</v>
      </c>
      <c r="R28" s="494"/>
      <c r="S28" s="504"/>
      <c r="T28" s="505"/>
      <c r="U28" s="505"/>
      <c r="V28" s="505"/>
      <c r="W28" s="505"/>
      <c r="X28" s="414">
        <f aca="true" t="shared" si="7" ref="X28:X33">SUM(S28:W28)</f>
        <v>0</v>
      </c>
      <c r="Y28" s="496">
        <f t="shared" si="5"/>
        <v>0</v>
      </c>
      <c r="Z28" s="490"/>
      <c r="AA28" s="61"/>
      <c r="AB28" s="61"/>
      <c r="AC28" s="497">
        <f t="shared" si="0"/>
        <v>0</v>
      </c>
      <c r="AD28" s="63"/>
      <c r="AE28" s="63"/>
      <c r="AF28" s="63"/>
    </row>
    <row r="29" spans="1:32" s="40" customFormat="1" ht="15.75">
      <c r="A29" s="513" t="s">
        <v>396</v>
      </c>
      <c r="B29" s="686"/>
      <c r="C29" s="686"/>
      <c r="D29" s="501"/>
      <c r="E29" s="511"/>
      <c r="F29" s="512"/>
      <c r="G29" s="512"/>
      <c r="H29" s="66">
        <f t="shared" si="1"/>
        <v>0</v>
      </c>
      <c r="I29" s="490"/>
      <c r="J29" s="490"/>
      <c r="K29" s="490"/>
      <c r="L29" s="491">
        <v>1</v>
      </c>
      <c r="M29" s="491"/>
      <c r="N29" s="491"/>
      <c r="O29" s="491"/>
      <c r="P29" s="492">
        <f t="shared" si="6"/>
        <v>1</v>
      </c>
      <c r="Q29" s="493">
        <f t="shared" si="3"/>
        <v>-1</v>
      </c>
      <c r="R29" s="494"/>
      <c r="S29" s="504"/>
      <c r="T29" s="505"/>
      <c r="U29" s="505"/>
      <c r="V29" s="505"/>
      <c r="W29" s="505"/>
      <c r="X29" s="414">
        <f t="shared" si="7"/>
        <v>0</v>
      </c>
      <c r="Y29" s="496">
        <f t="shared" si="5"/>
        <v>0</v>
      </c>
      <c r="Z29" s="490"/>
      <c r="AA29" s="61"/>
      <c r="AB29" s="61"/>
      <c r="AC29" s="497">
        <f t="shared" si="0"/>
        <v>0</v>
      </c>
      <c r="AD29" s="63"/>
      <c r="AE29" s="63"/>
      <c r="AF29" s="63"/>
    </row>
    <row r="30" spans="1:32" s="40" customFormat="1" ht="22.5">
      <c r="A30" s="513" t="s">
        <v>397</v>
      </c>
      <c r="B30" s="686"/>
      <c r="C30" s="686"/>
      <c r="D30" s="501"/>
      <c r="E30" s="511"/>
      <c r="F30" s="512"/>
      <c r="G30" s="512"/>
      <c r="H30" s="66">
        <f t="shared" si="1"/>
        <v>0</v>
      </c>
      <c r="I30" s="490">
        <v>1</v>
      </c>
      <c r="J30" s="490"/>
      <c r="K30" s="490">
        <v>1</v>
      </c>
      <c r="L30" s="491"/>
      <c r="M30" s="491"/>
      <c r="N30" s="491"/>
      <c r="O30" s="491"/>
      <c r="P30" s="492">
        <f t="shared" si="6"/>
        <v>0</v>
      </c>
      <c r="Q30" s="493">
        <f t="shared" si="3"/>
        <v>1</v>
      </c>
      <c r="R30" s="494"/>
      <c r="S30" s="504"/>
      <c r="T30" s="505"/>
      <c r="U30" s="505"/>
      <c r="V30" s="505"/>
      <c r="W30" s="505"/>
      <c r="X30" s="414">
        <f t="shared" si="7"/>
        <v>0</v>
      </c>
      <c r="Y30" s="496">
        <f t="shared" si="5"/>
        <v>0</v>
      </c>
      <c r="Z30" s="490"/>
      <c r="AA30" s="61"/>
      <c r="AB30" s="61"/>
      <c r="AC30" s="497">
        <f t="shared" si="0"/>
        <v>0</v>
      </c>
      <c r="AD30" s="63"/>
      <c r="AE30" s="63"/>
      <c r="AF30" s="63"/>
    </row>
    <row r="31" spans="1:32" s="40" customFormat="1" ht="15.75">
      <c r="A31" s="329" t="s">
        <v>398</v>
      </c>
      <c r="B31" s="686"/>
      <c r="C31" s="686"/>
      <c r="D31" s="501"/>
      <c r="E31" s="502"/>
      <c r="F31" s="503"/>
      <c r="G31" s="503"/>
      <c r="H31" s="66">
        <f t="shared" si="1"/>
        <v>0</v>
      </c>
      <c r="I31" s="490">
        <v>1</v>
      </c>
      <c r="J31" s="490"/>
      <c r="K31" s="490">
        <v>1</v>
      </c>
      <c r="L31" s="491">
        <v>1</v>
      </c>
      <c r="M31" s="491"/>
      <c r="N31" s="491"/>
      <c r="O31" s="491"/>
      <c r="P31" s="492">
        <f t="shared" si="6"/>
        <v>1</v>
      </c>
      <c r="Q31" s="493">
        <f t="shared" si="3"/>
        <v>0</v>
      </c>
      <c r="R31" s="494"/>
      <c r="S31" s="504"/>
      <c r="T31" s="505"/>
      <c r="U31" s="505"/>
      <c r="V31" s="505"/>
      <c r="W31" s="505"/>
      <c r="X31" s="414">
        <f t="shared" si="7"/>
        <v>0</v>
      </c>
      <c r="Y31" s="496">
        <f t="shared" si="5"/>
        <v>0</v>
      </c>
      <c r="Z31" s="490"/>
      <c r="AA31" s="61"/>
      <c r="AB31" s="61"/>
      <c r="AC31" s="497">
        <f t="shared" si="0"/>
        <v>0</v>
      </c>
      <c r="AD31" s="63"/>
      <c r="AE31" s="63"/>
      <c r="AF31" s="63"/>
    </row>
    <row r="32" spans="1:32" s="40" customFormat="1" ht="15.75">
      <c r="A32" s="329" t="s">
        <v>403</v>
      </c>
      <c r="B32" s="686"/>
      <c r="C32" s="686"/>
      <c r="D32" s="501"/>
      <c r="E32" s="502"/>
      <c r="F32" s="503"/>
      <c r="G32" s="503"/>
      <c r="H32" s="66">
        <f>SUM(E32:G32)</f>
        <v>0</v>
      </c>
      <c r="I32" s="490">
        <v>1</v>
      </c>
      <c r="J32" s="490"/>
      <c r="K32" s="490">
        <v>1</v>
      </c>
      <c r="L32" s="491"/>
      <c r="M32" s="491"/>
      <c r="N32" s="491"/>
      <c r="O32" s="491"/>
      <c r="P32" s="492">
        <f t="shared" si="6"/>
        <v>0</v>
      </c>
      <c r="Q32" s="493">
        <f>I32-P32</f>
        <v>1</v>
      </c>
      <c r="R32" s="494">
        <v>2</v>
      </c>
      <c r="S32" s="504"/>
      <c r="T32" s="505"/>
      <c r="U32" s="505"/>
      <c r="V32" s="505"/>
      <c r="W32" s="505"/>
      <c r="X32" s="414">
        <f t="shared" si="7"/>
        <v>0</v>
      </c>
      <c r="Y32" s="496">
        <f>R32-X32</f>
        <v>2</v>
      </c>
      <c r="Z32" s="490"/>
      <c r="AA32" s="61"/>
      <c r="AB32" s="61"/>
      <c r="AC32" s="497">
        <f>Z32-(AA32+AB32)</f>
        <v>0</v>
      </c>
      <c r="AD32" s="63"/>
      <c r="AE32" s="63"/>
      <c r="AF32" s="63"/>
    </row>
    <row r="33" spans="1:32" s="40" customFormat="1" ht="22.5">
      <c r="A33" s="514" t="s">
        <v>399</v>
      </c>
      <c r="B33" s="686"/>
      <c r="C33" s="686"/>
      <c r="D33" s="501"/>
      <c r="E33" s="508"/>
      <c r="F33" s="509"/>
      <c r="G33" s="510"/>
      <c r="H33" s="66">
        <f t="shared" si="1"/>
        <v>0</v>
      </c>
      <c r="I33" s="490">
        <v>1</v>
      </c>
      <c r="J33" s="490"/>
      <c r="K33" s="490">
        <v>1</v>
      </c>
      <c r="L33" s="491"/>
      <c r="M33" s="491"/>
      <c r="N33" s="491"/>
      <c r="O33" s="491"/>
      <c r="P33" s="492">
        <f t="shared" si="6"/>
        <v>0</v>
      </c>
      <c r="Q33" s="493">
        <f t="shared" si="3"/>
        <v>1</v>
      </c>
      <c r="R33" s="494">
        <v>1</v>
      </c>
      <c r="S33" s="504"/>
      <c r="T33" s="505"/>
      <c r="U33" s="505"/>
      <c r="V33" s="505"/>
      <c r="W33" s="505"/>
      <c r="X33" s="414">
        <f t="shared" si="7"/>
        <v>0</v>
      </c>
      <c r="Y33" s="496">
        <f t="shared" si="5"/>
        <v>1</v>
      </c>
      <c r="Z33" s="490"/>
      <c r="AA33" s="61"/>
      <c r="AB33" s="61"/>
      <c r="AC33" s="497">
        <f t="shared" si="0"/>
        <v>0</v>
      </c>
      <c r="AD33" s="63"/>
      <c r="AE33" s="63"/>
      <c r="AF33" s="63"/>
    </row>
    <row r="34" spans="1:32" s="40" customFormat="1" ht="22.5">
      <c r="A34" s="329" t="s">
        <v>400</v>
      </c>
      <c r="B34" s="686">
        <v>39</v>
      </c>
      <c r="C34" s="686">
        <v>1499</v>
      </c>
      <c r="D34" s="501">
        <f>C34/H34/0.9</f>
        <v>61.68724279835391</v>
      </c>
      <c r="E34" s="502">
        <v>26</v>
      </c>
      <c r="F34" s="503">
        <v>1</v>
      </c>
      <c r="G34" s="503"/>
      <c r="H34" s="66">
        <f t="shared" si="1"/>
        <v>27</v>
      </c>
      <c r="I34" s="490">
        <v>3</v>
      </c>
      <c r="J34" s="490">
        <v>1</v>
      </c>
      <c r="K34" s="490">
        <v>2</v>
      </c>
      <c r="L34" s="491">
        <v>4.9</v>
      </c>
      <c r="M34" s="491">
        <v>0.5</v>
      </c>
      <c r="N34" s="491"/>
      <c r="O34" s="491"/>
      <c r="P34" s="492">
        <f t="shared" si="2"/>
        <v>5.4</v>
      </c>
      <c r="Q34" s="493">
        <f t="shared" si="3"/>
        <v>-2.4000000000000004</v>
      </c>
      <c r="R34" s="494">
        <v>12</v>
      </c>
      <c r="S34" s="504">
        <v>12.4</v>
      </c>
      <c r="T34" s="505">
        <v>2.5</v>
      </c>
      <c r="U34" s="505"/>
      <c r="V34" s="505">
        <v>4</v>
      </c>
      <c r="W34" s="505"/>
      <c r="X34" s="414">
        <f t="shared" si="4"/>
        <v>18.9</v>
      </c>
      <c r="Y34" s="496">
        <f t="shared" si="5"/>
        <v>-6.899999999999999</v>
      </c>
      <c r="Z34" s="490">
        <v>2</v>
      </c>
      <c r="AA34" s="505">
        <v>1</v>
      </c>
      <c r="AB34" s="61"/>
      <c r="AC34" s="497">
        <f t="shared" si="0"/>
        <v>1</v>
      </c>
      <c r="AD34" s="63"/>
      <c r="AE34" s="63"/>
      <c r="AF34" s="63"/>
    </row>
    <row r="35" spans="1:32" s="40" customFormat="1" ht="22.5">
      <c r="A35" s="515" t="s">
        <v>963</v>
      </c>
      <c r="B35" s="686"/>
      <c r="C35" s="686"/>
      <c r="D35" s="501"/>
      <c r="E35" s="502"/>
      <c r="F35" s="503"/>
      <c r="G35" s="503"/>
      <c r="H35" s="66">
        <f t="shared" si="1"/>
        <v>0</v>
      </c>
      <c r="I35" s="490"/>
      <c r="J35" s="490"/>
      <c r="K35" s="490"/>
      <c r="L35" s="491"/>
      <c r="M35" s="491"/>
      <c r="N35" s="491"/>
      <c r="O35" s="491"/>
      <c r="P35" s="492">
        <f t="shared" si="2"/>
        <v>0</v>
      </c>
      <c r="Q35" s="493">
        <f t="shared" si="3"/>
        <v>0</v>
      </c>
      <c r="R35" s="494"/>
      <c r="S35" s="504"/>
      <c r="T35" s="505"/>
      <c r="U35" s="505"/>
      <c r="V35" s="505"/>
      <c r="W35" s="505"/>
      <c r="X35" s="414">
        <f t="shared" si="4"/>
        <v>0</v>
      </c>
      <c r="Y35" s="496">
        <f t="shared" si="5"/>
        <v>0</v>
      </c>
      <c r="Z35" s="490"/>
      <c r="AA35" s="61"/>
      <c r="AB35" s="61"/>
      <c r="AC35" s="497">
        <f t="shared" si="0"/>
        <v>0</v>
      </c>
      <c r="AD35" s="63"/>
      <c r="AE35" s="63"/>
      <c r="AF35" s="63"/>
    </row>
    <row r="36" spans="1:32" s="40" customFormat="1" ht="22.5">
      <c r="A36" s="329" t="s">
        <v>964</v>
      </c>
      <c r="B36" s="686"/>
      <c r="C36" s="686"/>
      <c r="D36" s="501"/>
      <c r="E36" s="502"/>
      <c r="F36" s="503"/>
      <c r="G36" s="503"/>
      <c r="H36" s="66">
        <f t="shared" si="1"/>
        <v>0</v>
      </c>
      <c r="I36" s="490"/>
      <c r="J36" s="490"/>
      <c r="K36" s="490"/>
      <c r="L36" s="491"/>
      <c r="M36" s="491"/>
      <c r="N36" s="491"/>
      <c r="O36" s="491"/>
      <c r="P36" s="492">
        <f t="shared" si="2"/>
        <v>0</v>
      </c>
      <c r="Q36" s="493">
        <f t="shared" si="3"/>
        <v>0</v>
      </c>
      <c r="R36" s="494"/>
      <c r="S36" s="504"/>
      <c r="T36" s="505"/>
      <c r="U36" s="505"/>
      <c r="V36" s="505"/>
      <c r="W36" s="505"/>
      <c r="X36" s="414">
        <f t="shared" si="4"/>
        <v>0</v>
      </c>
      <c r="Y36" s="496">
        <f t="shared" si="5"/>
        <v>0</v>
      </c>
      <c r="Z36" s="490"/>
      <c r="AA36" s="61"/>
      <c r="AB36" s="61"/>
      <c r="AC36" s="497">
        <f t="shared" si="0"/>
        <v>0</v>
      </c>
      <c r="AD36" s="63"/>
      <c r="AE36" s="63"/>
      <c r="AF36" s="63"/>
    </row>
    <row r="37" spans="1:32" s="40" customFormat="1" ht="22.5">
      <c r="A37" s="515" t="s">
        <v>962</v>
      </c>
      <c r="B37" s="686"/>
      <c r="C37" s="686"/>
      <c r="D37" s="501"/>
      <c r="E37" s="502"/>
      <c r="F37" s="503"/>
      <c r="G37" s="503"/>
      <c r="H37" s="66">
        <f t="shared" si="1"/>
        <v>0</v>
      </c>
      <c r="I37" s="490"/>
      <c r="J37" s="490"/>
      <c r="K37" s="490"/>
      <c r="L37" s="491"/>
      <c r="M37" s="491"/>
      <c r="N37" s="491"/>
      <c r="O37" s="491"/>
      <c r="P37" s="492">
        <f t="shared" si="2"/>
        <v>0</v>
      </c>
      <c r="Q37" s="493">
        <f t="shared" si="3"/>
        <v>0</v>
      </c>
      <c r="R37" s="494"/>
      <c r="S37" s="504"/>
      <c r="T37" s="505"/>
      <c r="U37" s="505"/>
      <c r="V37" s="505"/>
      <c r="W37" s="505"/>
      <c r="X37" s="414">
        <f t="shared" si="4"/>
        <v>0</v>
      </c>
      <c r="Y37" s="496">
        <f t="shared" si="5"/>
        <v>0</v>
      </c>
      <c r="Z37" s="490"/>
      <c r="AA37" s="61"/>
      <c r="AB37" s="61"/>
      <c r="AC37" s="497">
        <f t="shared" si="0"/>
        <v>0</v>
      </c>
      <c r="AD37" s="63"/>
      <c r="AE37" s="63"/>
      <c r="AF37" s="63"/>
    </row>
    <row r="38" spans="1:32" s="40" customFormat="1" ht="22.5">
      <c r="A38" s="507" t="s">
        <v>401</v>
      </c>
      <c r="B38" s="686"/>
      <c r="C38" s="686"/>
      <c r="D38" s="501"/>
      <c r="E38" s="502"/>
      <c r="F38" s="503"/>
      <c r="G38" s="503"/>
      <c r="H38" s="66">
        <f t="shared" si="1"/>
        <v>0</v>
      </c>
      <c r="I38" s="490">
        <v>3</v>
      </c>
      <c r="J38" s="490">
        <v>1</v>
      </c>
      <c r="K38" s="490">
        <v>2</v>
      </c>
      <c r="L38" s="506">
        <v>4</v>
      </c>
      <c r="M38" s="491"/>
      <c r="N38" s="491"/>
      <c r="O38" s="491"/>
      <c r="P38" s="492">
        <f t="shared" si="2"/>
        <v>4</v>
      </c>
      <c r="Q38" s="493">
        <f t="shared" si="3"/>
        <v>-1</v>
      </c>
      <c r="R38" s="494">
        <v>9</v>
      </c>
      <c r="S38" s="504">
        <v>7</v>
      </c>
      <c r="T38" s="505"/>
      <c r="U38" s="505"/>
      <c r="V38" s="505"/>
      <c r="W38" s="505"/>
      <c r="X38" s="414">
        <f t="shared" si="4"/>
        <v>7</v>
      </c>
      <c r="Y38" s="496">
        <f t="shared" si="5"/>
        <v>2</v>
      </c>
      <c r="Z38" s="490">
        <v>1</v>
      </c>
      <c r="AA38" s="61"/>
      <c r="AB38" s="61"/>
      <c r="AC38" s="497">
        <f t="shared" si="0"/>
        <v>1</v>
      </c>
      <c r="AD38" s="63"/>
      <c r="AE38" s="63"/>
      <c r="AF38" s="63"/>
    </row>
    <row r="39" spans="1:32" s="40" customFormat="1" ht="22.5">
      <c r="A39" s="507" t="s">
        <v>784</v>
      </c>
      <c r="B39" s="686"/>
      <c r="C39" s="686"/>
      <c r="D39" s="501"/>
      <c r="E39" s="502"/>
      <c r="F39" s="503"/>
      <c r="G39" s="503"/>
      <c r="H39" s="66">
        <f t="shared" si="1"/>
        <v>0</v>
      </c>
      <c r="I39" s="490">
        <v>1</v>
      </c>
      <c r="J39" s="490"/>
      <c r="K39" s="490">
        <v>1</v>
      </c>
      <c r="L39" s="506">
        <v>2</v>
      </c>
      <c r="M39" s="491"/>
      <c r="N39" s="491"/>
      <c r="O39" s="491"/>
      <c r="P39" s="492">
        <f t="shared" si="2"/>
        <v>2</v>
      </c>
      <c r="Q39" s="493">
        <f t="shared" si="3"/>
        <v>-1</v>
      </c>
      <c r="R39" s="494">
        <v>2</v>
      </c>
      <c r="S39" s="504">
        <v>2</v>
      </c>
      <c r="T39" s="505"/>
      <c r="U39" s="505"/>
      <c r="V39" s="505"/>
      <c r="W39" s="505"/>
      <c r="X39" s="414">
        <f t="shared" si="4"/>
        <v>2</v>
      </c>
      <c r="Y39" s="496">
        <f t="shared" si="5"/>
        <v>0</v>
      </c>
      <c r="Z39" s="490">
        <v>2</v>
      </c>
      <c r="AA39" s="61"/>
      <c r="AB39" s="61"/>
      <c r="AC39" s="497">
        <f t="shared" si="0"/>
        <v>2</v>
      </c>
      <c r="AD39" s="63"/>
      <c r="AE39" s="63"/>
      <c r="AF39" s="63"/>
    </row>
    <row r="40" spans="1:32" s="40" customFormat="1" ht="33.75">
      <c r="A40" s="507" t="s">
        <v>402</v>
      </c>
      <c r="B40" s="686"/>
      <c r="C40" s="686"/>
      <c r="D40" s="501"/>
      <c r="E40" s="502"/>
      <c r="F40" s="503"/>
      <c r="G40" s="503"/>
      <c r="H40" s="66">
        <f t="shared" si="1"/>
        <v>0</v>
      </c>
      <c r="I40" s="490"/>
      <c r="J40" s="490"/>
      <c r="K40" s="490"/>
      <c r="L40" s="491"/>
      <c r="M40" s="491"/>
      <c r="N40" s="491"/>
      <c r="O40" s="491"/>
      <c r="P40" s="492">
        <f t="shared" si="2"/>
        <v>0</v>
      </c>
      <c r="Q40" s="493">
        <f t="shared" si="3"/>
        <v>0</v>
      </c>
      <c r="R40" s="494"/>
      <c r="S40" s="504"/>
      <c r="T40" s="505"/>
      <c r="U40" s="505"/>
      <c r="V40" s="505"/>
      <c r="W40" s="505"/>
      <c r="X40" s="414">
        <f t="shared" si="4"/>
        <v>0</v>
      </c>
      <c r="Y40" s="496">
        <f t="shared" si="5"/>
        <v>0</v>
      </c>
      <c r="Z40" s="490"/>
      <c r="AA40" s="61"/>
      <c r="AB40" s="61"/>
      <c r="AC40" s="497">
        <f t="shared" si="0"/>
        <v>0</v>
      </c>
      <c r="AD40" s="63"/>
      <c r="AE40" s="63"/>
      <c r="AF40" s="63"/>
    </row>
    <row r="41" spans="1:32" s="40" customFormat="1" ht="33.75">
      <c r="A41" s="516" t="s">
        <v>965</v>
      </c>
      <c r="B41" s="686"/>
      <c r="C41" s="686"/>
      <c r="D41" s="501"/>
      <c r="E41" s="511"/>
      <c r="F41" s="512"/>
      <c r="G41" s="512"/>
      <c r="H41" s="66">
        <f t="shared" si="1"/>
        <v>0</v>
      </c>
      <c r="I41" s="490">
        <v>1</v>
      </c>
      <c r="J41" s="490"/>
      <c r="K41" s="490">
        <v>1</v>
      </c>
      <c r="L41" s="491"/>
      <c r="M41" s="491"/>
      <c r="N41" s="491"/>
      <c r="O41" s="491"/>
      <c r="P41" s="492">
        <f t="shared" si="2"/>
        <v>0</v>
      </c>
      <c r="Q41" s="493">
        <f t="shared" si="3"/>
        <v>1</v>
      </c>
      <c r="R41" s="494"/>
      <c r="S41" s="504"/>
      <c r="T41" s="505"/>
      <c r="U41" s="505"/>
      <c r="V41" s="505"/>
      <c r="W41" s="505"/>
      <c r="X41" s="414">
        <f t="shared" si="4"/>
        <v>0</v>
      </c>
      <c r="Y41" s="496">
        <f t="shared" si="5"/>
        <v>0</v>
      </c>
      <c r="Z41" s="490"/>
      <c r="AA41" s="61"/>
      <c r="AB41" s="61"/>
      <c r="AC41" s="497">
        <f t="shared" si="0"/>
        <v>0</v>
      </c>
      <c r="AD41" s="63"/>
      <c r="AE41" s="63"/>
      <c r="AF41" s="63"/>
    </row>
    <row r="42" spans="1:32" s="40" customFormat="1" ht="22.5">
      <c r="A42" s="517" t="s">
        <v>404</v>
      </c>
      <c r="B42" s="686"/>
      <c r="C42" s="686"/>
      <c r="D42" s="501"/>
      <c r="E42" s="511"/>
      <c r="F42" s="512"/>
      <c r="G42" s="512"/>
      <c r="H42" s="66">
        <f t="shared" si="1"/>
        <v>0</v>
      </c>
      <c r="I42" s="490"/>
      <c r="J42" s="490"/>
      <c r="K42" s="490"/>
      <c r="L42" s="491"/>
      <c r="M42" s="491"/>
      <c r="N42" s="491"/>
      <c r="O42" s="491"/>
      <c r="P42" s="492">
        <f t="shared" si="2"/>
        <v>0</v>
      </c>
      <c r="Q42" s="493">
        <f t="shared" si="3"/>
        <v>0</v>
      </c>
      <c r="R42" s="494"/>
      <c r="S42" s="504"/>
      <c r="T42" s="505"/>
      <c r="U42" s="505"/>
      <c r="V42" s="505"/>
      <c r="W42" s="505"/>
      <c r="X42" s="414">
        <f t="shared" si="4"/>
        <v>0</v>
      </c>
      <c r="Y42" s="496">
        <f t="shared" si="5"/>
        <v>0</v>
      </c>
      <c r="Z42" s="490"/>
      <c r="AA42" s="61"/>
      <c r="AB42" s="61"/>
      <c r="AC42" s="497">
        <f t="shared" si="0"/>
        <v>0</v>
      </c>
      <c r="AD42" s="63"/>
      <c r="AE42" s="63"/>
      <c r="AF42" s="63"/>
    </row>
    <row r="43" spans="1:32" s="40" customFormat="1" ht="15.75">
      <c r="A43" s="517"/>
      <c r="B43" s="686"/>
      <c r="C43" s="686"/>
      <c r="D43" s="501"/>
      <c r="E43" s="511"/>
      <c r="F43" s="512"/>
      <c r="G43" s="512"/>
      <c r="H43" s="66">
        <f t="shared" si="1"/>
        <v>0</v>
      </c>
      <c r="I43" s="490"/>
      <c r="J43" s="490"/>
      <c r="K43" s="490"/>
      <c r="L43" s="491"/>
      <c r="M43" s="491"/>
      <c r="N43" s="491"/>
      <c r="O43" s="491"/>
      <c r="P43" s="492">
        <f t="shared" si="2"/>
        <v>0</v>
      </c>
      <c r="Q43" s="493">
        <f t="shared" si="3"/>
        <v>0</v>
      </c>
      <c r="R43" s="494"/>
      <c r="S43" s="504"/>
      <c r="T43" s="505"/>
      <c r="U43" s="505"/>
      <c r="V43" s="505"/>
      <c r="W43" s="505"/>
      <c r="X43" s="414">
        <f t="shared" si="4"/>
        <v>0</v>
      </c>
      <c r="Y43" s="496">
        <f t="shared" si="5"/>
        <v>0</v>
      </c>
      <c r="Z43" s="490"/>
      <c r="AA43" s="61"/>
      <c r="AB43" s="61"/>
      <c r="AC43" s="497">
        <f t="shared" si="0"/>
        <v>0</v>
      </c>
      <c r="AD43" s="63"/>
      <c r="AE43" s="63"/>
      <c r="AF43" s="63"/>
    </row>
    <row r="44" spans="1:32" s="40" customFormat="1" ht="22.5">
      <c r="A44" s="507" t="s">
        <v>405</v>
      </c>
      <c r="B44" s="686"/>
      <c r="C44" s="686"/>
      <c r="D44" s="501"/>
      <c r="E44" s="511"/>
      <c r="F44" s="512"/>
      <c r="G44" s="512"/>
      <c r="H44" s="66">
        <f t="shared" si="1"/>
        <v>0</v>
      </c>
      <c r="I44" s="490"/>
      <c r="J44" s="490"/>
      <c r="K44" s="490"/>
      <c r="L44" s="491"/>
      <c r="M44" s="491"/>
      <c r="N44" s="491"/>
      <c r="O44" s="491"/>
      <c r="P44" s="492">
        <f t="shared" si="2"/>
        <v>0</v>
      </c>
      <c r="Q44" s="493">
        <f t="shared" si="3"/>
        <v>0</v>
      </c>
      <c r="R44" s="494"/>
      <c r="S44" s="504"/>
      <c r="T44" s="505"/>
      <c r="U44" s="505"/>
      <c r="V44" s="505"/>
      <c r="W44" s="505"/>
      <c r="X44" s="414">
        <f t="shared" si="4"/>
        <v>0</v>
      </c>
      <c r="Y44" s="496">
        <f t="shared" si="5"/>
        <v>0</v>
      </c>
      <c r="Z44" s="490"/>
      <c r="AA44" s="61"/>
      <c r="AB44" s="61"/>
      <c r="AC44" s="497">
        <f t="shared" si="0"/>
        <v>0</v>
      </c>
      <c r="AD44" s="63"/>
      <c r="AE44" s="63"/>
      <c r="AF44" s="63"/>
    </row>
    <row r="45" spans="1:32" s="40" customFormat="1" ht="22.5">
      <c r="A45" s="329" t="s">
        <v>406</v>
      </c>
      <c r="B45" s="686"/>
      <c r="C45" s="686"/>
      <c r="D45" s="501"/>
      <c r="E45" s="511"/>
      <c r="F45" s="512"/>
      <c r="G45" s="512"/>
      <c r="H45" s="66">
        <f t="shared" si="1"/>
        <v>0</v>
      </c>
      <c r="I45" s="490"/>
      <c r="J45" s="490"/>
      <c r="K45" s="490"/>
      <c r="L45" s="491"/>
      <c r="M45" s="491"/>
      <c r="N45" s="491"/>
      <c r="O45" s="491"/>
      <c r="P45" s="492">
        <f t="shared" si="2"/>
        <v>0</v>
      </c>
      <c r="Q45" s="493">
        <f t="shared" si="3"/>
        <v>0</v>
      </c>
      <c r="R45" s="494"/>
      <c r="S45" s="504"/>
      <c r="T45" s="505"/>
      <c r="U45" s="505"/>
      <c r="V45" s="505"/>
      <c r="W45" s="505"/>
      <c r="X45" s="414">
        <f t="shared" si="4"/>
        <v>0</v>
      </c>
      <c r="Y45" s="496">
        <f t="shared" si="5"/>
        <v>0</v>
      </c>
      <c r="Z45" s="490"/>
      <c r="AA45" s="61"/>
      <c r="AB45" s="61"/>
      <c r="AC45" s="497">
        <f t="shared" si="0"/>
        <v>0</v>
      </c>
      <c r="AD45" s="63"/>
      <c r="AE45" s="63"/>
      <c r="AF45" s="63"/>
    </row>
    <row r="46" spans="1:32" s="40" customFormat="1" ht="22.5">
      <c r="A46" s="513" t="s">
        <v>407</v>
      </c>
      <c r="B46" s="686"/>
      <c r="C46" s="686"/>
      <c r="D46" s="501"/>
      <c r="E46" s="511"/>
      <c r="F46" s="512"/>
      <c r="G46" s="512"/>
      <c r="H46" s="66">
        <f t="shared" si="1"/>
        <v>0</v>
      </c>
      <c r="I46" s="490"/>
      <c r="J46" s="490"/>
      <c r="K46" s="490"/>
      <c r="L46" s="491"/>
      <c r="M46" s="491"/>
      <c r="N46" s="491"/>
      <c r="O46" s="491"/>
      <c r="P46" s="492">
        <f t="shared" si="2"/>
        <v>0</v>
      </c>
      <c r="Q46" s="493">
        <f t="shared" si="3"/>
        <v>0</v>
      </c>
      <c r="R46" s="494"/>
      <c r="S46" s="504"/>
      <c r="T46" s="505"/>
      <c r="U46" s="505"/>
      <c r="V46" s="505"/>
      <c r="W46" s="505"/>
      <c r="X46" s="414">
        <f t="shared" si="4"/>
        <v>0</v>
      </c>
      <c r="Y46" s="496">
        <f t="shared" si="5"/>
        <v>0</v>
      </c>
      <c r="Z46" s="490"/>
      <c r="AA46" s="61"/>
      <c r="AB46" s="61"/>
      <c r="AC46" s="497">
        <f t="shared" si="0"/>
        <v>0</v>
      </c>
      <c r="AD46" s="63"/>
      <c r="AE46" s="63"/>
      <c r="AF46" s="63"/>
    </row>
    <row r="47" spans="1:32" s="40" customFormat="1" ht="15.75">
      <c r="A47" s="222"/>
      <c r="B47" s="66">
        <v>281</v>
      </c>
      <c r="C47" s="66">
        <v>6978</v>
      </c>
      <c r="D47" s="501">
        <f>C47/H47/0.9</f>
        <v>64.61111111111111</v>
      </c>
      <c r="E47" s="66">
        <f>SUM(E9:E46)</f>
        <v>110</v>
      </c>
      <c r="F47" s="66">
        <f>SUM(F9:F46)</f>
        <v>10</v>
      </c>
      <c r="G47" s="66">
        <f>SUM(G9:G46)</f>
        <v>0</v>
      </c>
      <c r="H47" s="66">
        <f t="shared" si="1"/>
        <v>120</v>
      </c>
      <c r="I47" s="66">
        <f aca="true" t="shared" si="8" ref="I47:O47">SUM(I9:I46)</f>
        <v>37</v>
      </c>
      <c r="J47" s="66">
        <f t="shared" si="8"/>
        <v>8</v>
      </c>
      <c r="K47" s="66">
        <f t="shared" si="8"/>
        <v>29</v>
      </c>
      <c r="L47" s="414">
        <f>SUM(L9:L46)</f>
        <v>35.7</v>
      </c>
      <c r="M47" s="518">
        <f t="shared" si="8"/>
        <v>5</v>
      </c>
      <c r="N47" s="66">
        <f t="shared" si="8"/>
        <v>0</v>
      </c>
      <c r="O47" s="66">
        <f t="shared" si="8"/>
        <v>0</v>
      </c>
      <c r="P47" s="492">
        <f t="shared" si="2"/>
        <v>40.7</v>
      </c>
      <c r="Q47" s="519">
        <f>I47-P47</f>
        <v>-3.700000000000003</v>
      </c>
      <c r="R47" s="520">
        <f aca="true" t="shared" si="9" ref="R47:W47">SUM(R9:R46)</f>
        <v>89</v>
      </c>
      <c r="S47" s="518">
        <f t="shared" si="9"/>
        <v>61.3</v>
      </c>
      <c r="T47" s="518">
        <f t="shared" si="9"/>
        <v>25</v>
      </c>
      <c r="U47" s="518">
        <f t="shared" si="9"/>
        <v>0</v>
      </c>
      <c r="V47" s="518">
        <f t="shared" si="9"/>
        <v>17</v>
      </c>
      <c r="W47" s="518">
        <f t="shared" si="9"/>
        <v>0</v>
      </c>
      <c r="X47" s="414">
        <f t="shared" si="4"/>
        <v>103.3</v>
      </c>
      <c r="Y47" s="521">
        <f t="shared" si="5"/>
        <v>-14.299999999999997</v>
      </c>
      <c r="Z47" s="66">
        <f>SUM(Z9:Z46)</f>
        <v>20</v>
      </c>
      <c r="AA47" s="66">
        <f>SUM(AA9:AA46)</f>
        <v>3.7</v>
      </c>
      <c r="AB47" s="66">
        <f>SUM(AB9:AB46)</f>
        <v>0</v>
      </c>
      <c r="AC47" s="522">
        <f t="shared" si="0"/>
        <v>16.3</v>
      </c>
      <c r="AD47" s="66">
        <f>SUM(AD9:AD46)</f>
        <v>0</v>
      </c>
      <c r="AE47" s="66">
        <f>SUM(AE9:AE46)</f>
        <v>0</v>
      </c>
      <c r="AF47" s="66">
        <f>SUM(AF9:AF46)</f>
        <v>0</v>
      </c>
    </row>
    <row r="48" spans="1:23" s="25" customFormat="1" ht="15.75">
      <c r="A48" s="404"/>
      <c r="B48" s="404"/>
      <c r="C48" s="404"/>
      <c r="D48" s="404"/>
      <c r="E48" s="404"/>
      <c r="F48" s="404"/>
      <c r="G48" s="403"/>
      <c r="H48" s="403"/>
      <c r="L48" s="405"/>
      <c r="M48" s="405"/>
      <c r="N48" s="405"/>
      <c r="O48" s="406"/>
      <c r="R48" s="405"/>
      <c r="S48" s="405"/>
      <c r="T48" s="406"/>
      <c r="W48" s="403"/>
    </row>
    <row r="49" spans="1:23" s="25" customFormat="1" ht="15.75">
      <c r="A49" s="404"/>
      <c r="B49" s="404"/>
      <c r="C49" s="404"/>
      <c r="D49" s="404"/>
      <c r="E49" s="404"/>
      <c r="F49" s="404"/>
      <c r="G49" s="403"/>
      <c r="H49" s="403"/>
      <c r="L49" s="405"/>
      <c r="M49" s="405"/>
      <c r="N49" s="405"/>
      <c r="O49" s="406"/>
      <c r="R49" s="405"/>
      <c r="S49" s="405"/>
      <c r="T49" s="406"/>
      <c r="W49" s="403"/>
    </row>
    <row r="50" spans="1:23" s="25" customFormat="1" ht="15.75">
      <c r="A50" s="407"/>
      <c r="B50" s="407"/>
      <c r="C50" s="407"/>
      <c r="D50" s="407"/>
      <c r="E50" s="407"/>
      <c r="F50" s="407"/>
      <c r="G50" s="408"/>
      <c r="H50" s="408"/>
      <c r="L50" s="409"/>
      <c r="M50" s="409"/>
      <c r="N50" s="409"/>
      <c r="O50" s="410"/>
      <c r="R50" s="409"/>
      <c r="S50" s="409"/>
      <c r="T50" s="410"/>
      <c r="W50" s="403"/>
    </row>
    <row r="51" spans="1:23" s="25" customFormat="1" ht="15.75">
      <c r="A51" s="407"/>
      <c r="B51" s="407"/>
      <c r="C51" s="407"/>
      <c r="D51" s="407"/>
      <c r="E51" s="407"/>
      <c r="F51" s="407"/>
      <c r="G51" s="408"/>
      <c r="H51" s="408"/>
      <c r="L51" s="409"/>
      <c r="M51" s="409"/>
      <c r="N51" s="409"/>
      <c r="O51" s="410"/>
      <c r="R51" s="409"/>
      <c r="S51" s="409"/>
      <c r="T51" s="410"/>
      <c r="W51" s="403"/>
    </row>
    <row r="52" spans="1:23" s="25" customFormat="1" ht="15.75">
      <c r="A52" s="407"/>
      <c r="B52" s="407"/>
      <c r="C52" s="407"/>
      <c r="D52" s="407"/>
      <c r="E52" s="407"/>
      <c r="F52" s="407"/>
      <c r="G52" s="408"/>
      <c r="H52" s="408"/>
      <c r="L52" s="409"/>
      <c r="M52" s="409"/>
      <c r="N52" s="409"/>
      <c r="O52" s="410"/>
      <c r="R52" s="409"/>
      <c r="S52" s="409"/>
      <c r="T52" s="410"/>
      <c r="W52" s="403"/>
    </row>
    <row r="53" spans="1:23" s="25" customFormat="1" ht="15.75">
      <c r="A53" s="407"/>
      <c r="B53" s="407"/>
      <c r="C53" s="407"/>
      <c r="D53" s="407"/>
      <c r="E53" s="407"/>
      <c r="F53" s="407"/>
      <c r="G53" s="408"/>
      <c r="H53" s="408"/>
      <c r="L53" s="409"/>
      <c r="M53" s="409"/>
      <c r="N53" s="409"/>
      <c r="O53" s="410"/>
      <c r="R53" s="409"/>
      <c r="S53" s="409"/>
      <c r="T53" s="410"/>
      <c r="W53" s="403"/>
    </row>
    <row r="54" spans="1:23" s="25" customFormat="1" ht="15.75">
      <c r="A54" s="411"/>
      <c r="B54" s="411"/>
      <c r="C54" s="411"/>
      <c r="D54" s="411"/>
      <c r="E54" s="411"/>
      <c r="F54" s="411"/>
      <c r="L54" s="401"/>
      <c r="M54" s="401"/>
      <c r="N54" s="401"/>
      <c r="O54" s="402"/>
      <c r="R54" s="401"/>
      <c r="S54" s="401"/>
      <c r="T54" s="402"/>
      <c r="W54" s="403"/>
    </row>
    <row r="55" spans="1:23" s="25" customFormat="1" ht="15.75">
      <c r="A55" s="411"/>
      <c r="B55" s="411"/>
      <c r="C55" s="411"/>
      <c r="D55" s="411"/>
      <c r="E55" s="411"/>
      <c r="F55" s="411"/>
      <c r="L55" s="401"/>
      <c r="M55" s="401"/>
      <c r="N55" s="401"/>
      <c r="O55" s="402"/>
      <c r="R55" s="401"/>
      <c r="S55" s="401"/>
      <c r="T55" s="402"/>
      <c r="W55" s="403"/>
    </row>
    <row r="56" spans="1:23" s="25" customFormat="1" ht="15.75">
      <c r="A56" s="411"/>
      <c r="B56" s="411"/>
      <c r="C56" s="411"/>
      <c r="D56" s="411"/>
      <c r="E56" s="411"/>
      <c r="F56" s="411"/>
      <c r="L56" s="401"/>
      <c r="M56" s="401"/>
      <c r="N56" s="401"/>
      <c r="O56" s="402"/>
      <c r="R56" s="401"/>
      <c r="S56" s="401"/>
      <c r="T56" s="402"/>
      <c r="W56" s="403"/>
    </row>
    <row r="57" spans="1:23" s="25" customFormat="1" ht="15.75">
      <c r="A57" s="411"/>
      <c r="B57" s="411"/>
      <c r="C57" s="411"/>
      <c r="D57" s="411"/>
      <c r="E57" s="411"/>
      <c r="F57" s="411"/>
      <c r="L57" s="401"/>
      <c r="M57" s="401"/>
      <c r="N57" s="401"/>
      <c r="O57" s="402"/>
      <c r="R57" s="401"/>
      <c r="S57" s="401"/>
      <c r="T57" s="402"/>
      <c r="W57" s="403"/>
    </row>
    <row r="58" spans="1:23" s="25" customFormat="1" ht="15.75">
      <c r="A58" s="411"/>
      <c r="B58" s="411"/>
      <c r="C58" s="411"/>
      <c r="D58" s="411"/>
      <c r="E58" s="411"/>
      <c r="F58" s="411"/>
      <c r="L58" s="401"/>
      <c r="M58" s="401"/>
      <c r="N58" s="401"/>
      <c r="O58" s="402"/>
      <c r="R58" s="401"/>
      <c r="S58" s="401"/>
      <c r="T58" s="402"/>
      <c r="W58" s="403"/>
    </row>
  </sheetData>
  <sheetProtection/>
  <mergeCells count="24">
    <mergeCell ref="C2:G2"/>
    <mergeCell ref="E7:E8"/>
    <mergeCell ref="F7:F8"/>
    <mergeCell ref="G7:G8"/>
    <mergeCell ref="AC7:AC8"/>
    <mergeCell ref="Q7:Q8"/>
    <mergeCell ref="R7:R8"/>
    <mergeCell ref="A6:A8"/>
    <mergeCell ref="I6:AC6"/>
    <mergeCell ref="B6:B8"/>
    <mergeCell ref="C6:C8"/>
    <mergeCell ref="I7:I8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L7:P7"/>
    <mergeCell ref="Z7:Z8"/>
    <mergeCell ref="S7:X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workbookViewId="0" topLeftCell="A1">
      <selection activeCell="K9" sqref="K9"/>
    </sheetView>
  </sheetViews>
  <sheetFormatPr defaultColWidth="9.00390625" defaultRowHeight="12.75"/>
  <cols>
    <col min="1" max="1" width="9.00390625" style="8" bestFit="1" customWidth="1"/>
    <col min="2" max="2" width="43.125" style="8" customWidth="1"/>
    <col min="3" max="3" width="5.125" style="8" customWidth="1"/>
    <col min="4" max="4" width="11.25390625" style="8" bestFit="1" customWidth="1"/>
    <col min="5" max="5" width="8.125" style="8" customWidth="1"/>
    <col min="6" max="11" width="8.00390625" style="8" bestFit="1" customWidth="1"/>
    <col min="12" max="13" width="8.00390625" style="9" bestFit="1" customWidth="1"/>
    <col min="14" max="15" width="8.00390625" style="8" bestFit="1" customWidth="1"/>
    <col min="16" max="17" width="8.00390625" style="9" bestFit="1" customWidth="1"/>
    <col min="18" max="16384" width="9.125" style="9" customWidth="1"/>
  </cols>
  <sheetData>
    <row r="1" spans="1:18" s="29" customFormat="1" ht="15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4"/>
      <c r="H1" s="186"/>
      <c r="P1" s="13"/>
      <c r="Q1" s="13"/>
      <c r="R1" s="31"/>
    </row>
    <row r="2" spans="1:18" s="29" customFormat="1" ht="15.75">
      <c r="A2" s="188"/>
      <c r="B2" s="189" t="s">
        <v>176</v>
      </c>
      <c r="C2" s="717">
        <f>'Kadar.ode. ТАB 1'!C2</f>
        <v>7041357</v>
      </c>
      <c r="D2" s="718"/>
      <c r="E2" s="184"/>
      <c r="F2" s="184"/>
      <c r="G2" s="184"/>
      <c r="H2" s="186"/>
      <c r="P2" s="13"/>
      <c r="Q2" s="13"/>
      <c r="R2" s="31"/>
    </row>
    <row r="3" spans="1:18" s="29" customFormat="1" ht="15.75">
      <c r="A3" s="188"/>
      <c r="B3" s="189" t="s">
        <v>178</v>
      </c>
      <c r="C3" s="182" t="str">
        <f>'Kadar.ode. ТАB 1'!C3</f>
        <v>31/3/2023</v>
      </c>
      <c r="D3" s="184"/>
      <c r="E3" s="184"/>
      <c r="F3" s="184"/>
      <c r="G3" s="184"/>
      <c r="H3" s="186"/>
      <c r="P3" s="13"/>
      <c r="Q3" s="13"/>
      <c r="R3" s="31"/>
    </row>
    <row r="4" spans="1:17" s="29" customFormat="1" ht="15.75">
      <c r="A4" s="188"/>
      <c r="B4" s="189" t="s">
        <v>177</v>
      </c>
      <c r="C4" s="183" t="s">
        <v>266</v>
      </c>
      <c r="D4" s="185"/>
      <c r="E4" s="185"/>
      <c r="F4" s="185"/>
      <c r="G4" s="185"/>
      <c r="H4" s="187"/>
      <c r="P4" s="13"/>
      <c r="Q4" s="13"/>
    </row>
    <row r="5" spans="1:17" s="29" customFormat="1" ht="15.75">
      <c r="A5" s="32"/>
      <c r="B5" s="32"/>
      <c r="C5" s="32"/>
      <c r="D5" s="32"/>
      <c r="E5" s="32"/>
      <c r="F5" s="32"/>
      <c r="G5" s="2" t="s">
        <v>369</v>
      </c>
      <c r="H5" s="28"/>
      <c r="I5" s="28"/>
      <c r="J5" s="28"/>
      <c r="K5" s="28"/>
      <c r="N5" s="28"/>
      <c r="O5" s="28"/>
      <c r="P5" s="13"/>
      <c r="Q5" s="13"/>
    </row>
    <row r="6" spans="1:8" s="29" customFormat="1" ht="12.75" customHeight="1">
      <c r="A6" s="811" t="s">
        <v>57</v>
      </c>
      <c r="B6" s="812" t="s">
        <v>220</v>
      </c>
      <c r="C6" s="812" t="s">
        <v>314</v>
      </c>
      <c r="D6" s="810" t="s">
        <v>274</v>
      </c>
      <c r="E6" s="813" t="s">
        <v>93</v>
      </c>
      <c r="F6" s="813"/>
      <c r="G6" s="813"/>
      <c r="H6" s="813"/>
    </row>
    <row r="7" spans="1:8" s="33" customFormat="1" ht="12.75" customHeight="1">
      <c r="A7" s="811"/>
      <c r="B7" s="812"/>
      <c r="C7" s="812"/>
      <c r="D7" s="810"/>
      <c r="E7" s="812" t="s">
        <v>320</v>
      </c>
      <c r="F7" s="812"/>
      <c r="G7" s="812" t="s">
        <v>321</v>
      </c>
      <c r="H7" s="812"/>
    </row>
    <row r="8" spans="1:8" s="33" customFormat="1" ht="22.5">
      <c r="A8" s="811"/>
      <c r="B8" s="812"/>
      <c r="C8" s="812"/>
      <c r="D8" s="810"/>
      <c r="E8" s="138" t="s">
        <v>13</v>
      </c>
      <c r="F8" s="138" t="s">
        <v>54</v>
      </c>
      <c r="G8" s="138" t="s">
        <v>13</v>
      </c>
      <c r="H8" s="138" t="s">
        <v>54</v>
      </c>
    </row>
    <row r="9" spans="1:8" s="33" customFormat="1" ht="25.5" customHeight="1">
      <c r="A9" s="286"/>
      <c r="B9" s="804" t="s">
        <v>330</v>
      </c>
      <c r="C9" s="805"/>
      <c r="D9" s="805"/>
      <c r="E9" s="805"/>
      <c r="F9" s="805"/>
      <c r="G9" s="805"/>
      <c r="H9" s="806"/>
    </row>
    <row r="10" spans="1:8" s="11" customFormat="1" ht="12.75">
      <c r="A10" s="139">
        <v>540100</v>
      </c>
      <c r="B10" s="198" t="s">
        <v>232</v>
      </c>
      <c r="C10" s="139" t="s">
        <v>233</v>
      </c>
      <c r="D10" s="140">
        <v>11.2</v>
      </c>
      <c r="E10" s="113"/>
      <c r="F10" s="113">
        <f aca="true" t="shared" si="0" ref="F10:F36">D10*E10</f>
        <v>0</v>
      </c>
      <c r="G10" s="113"/>
      <c r="H10" s="113">
        <f aca="true" t="shared" si="1" ref="H10:H36">D10*G10</f>
        <v>0</v>
      </c>
    </row>
    <row r="11" spans="1:8" s="11" customFormat="1" ht="12.75">
      <c r="A11" s="139">
        <v>540101</v>
      </c>
      <c r="B11" s="198" t="s">
        <v>234</v>
      </c>
      <c r="C11" s="139" t="s">
        <v>233</v>
      </c>
      <c r="D11" s="140">
        <v>13.72</v>
      </c>
      <c r="E11" s="113"/>
      <c r="F11" s="113">
        <f t="shared" si="0"/>
        <v>0</v>
      </c>
      <c r="G11" s="113"/>
      <c r="H11" s="113">
        <f t="shared" si="1"/>
        <v>0</v>
      </c>
    </row>
    <row r="12" spans="1:8" s="11" customFormat="1" ht="12.75">
      <c r="A12" s="139">
        <v>540102</v>
      </c>
      <c r="B12" s="198" t="s">
        <v>235</v>
      </c>
      <c r="C12" s="139" t="s">
        <v>233</v>
      </c>
      <c r="D12" s="140">
        <v>17.19</v>
      </c>
      <c r="E12" s="113"/>
      <c r="F12" s="113">
        <f t="shared" si="0"/>
        <v>0</v>
      </c>
      <c r="G12" s="113"/>
      <c r="H12" s="113">
        <f t="shared" si="1"/>
        <v>0</v>
      </c>
    </row>
    <row r="13" spans="1:8" s="11" customFormat="1" ht="12.75">
      <c r="A13" s="139">
        <v>540103</v>
      </c>
      <c r="B13" s="198" t="s">
        <v>236</v>
      </c>
      <c r="C13" s="139" t="s">
        <v>233</v>
      </c>
      <c r="D13" s="140">
        <v>14.17</v>
      </c>
      <c r="E13" s="113"/>
      <c r="F13" s="113">
        <f t="shared" si="0"/>
        <v>0</v>
      </c>
      <c r="G13" s="113"/>
      <c r="H13" s="113">
        <f t="shared" si="1"/>
        <v>0</v>
      </c>
    </row>
    <row r="14" spans="1:8" s="11" customFormat="1" ht="12.75">
      <c r="A14" s="139">
        <v>540104</v>
      </c>
      <c r="B14" s="198" t="s">
        <v>237</v>
      </c>
      <c r="C14" s="139" t="s">
        <v>233</v>
      </c>
      <c r="D14" s="140">
        <v>11.46</v>
      </c>
      <c r="E14" s="113"/>
      <c r="F14" s="113">
        <f t="shared" si="0"/>
        <v>0</v>
      </c>
      <c r="G14" s="113"/>
      <c r="H14" s="113">
        <f t="shared" si="1"/>
        <v>0</v>
      </c>
    </row>
    <row r="15" spans="1:8" s="11" customFormat="1" ht="22.5">
      <c r="A15" s="139">
        <v>540105</v>
      </c>
      <c r="B15" s="198" t="s">
        <v>238</v>
      </c>
      <c r="C15" s="139" t="s">
        <v>233</v>
      </c>
      <c r="D15" s="140">
        <v>12.08</v>
      </c>
      <c r="E15" s="113"/>
      <c r="F15" s="113">
        <f t="shared" si="0"/>
        <v>0</v>
      </c>
      <c r="G15" s="113"/>
      <c r="H15" s="113">
        <f t="shared" si="1"/>
        <v>0</v>
      </c>
    </row>
    <row r="16" spans="1:8" s="11" customFormat="1" ht="12.75">
      <c r="A16" s="139">
        <v>560100</v>
      </c>
      <c r="B16" s="198" t="s">
        <v>239</v>
      </c>
      <c r="C16" s="139" t="s">
        <v>233</v>
      </c>
      <c r="D16" s="140">
        <v>11.2</v>
      </c>
      <c r="E16" s="113"/>
      <c r="F16" s="113">
        <f t="shared" si="0"/>
        <v>0</v>
      </c>
      <c r="G16" s="113"/>
      <c r="H16" s="113">
        <f t="shared" si="1"/>
        <v>0</v>
      </c>
    </row>
    <row r="17" spans="1:8" s="11" customFormat="1" ht="22.5">
      <c r="A17" s="139">
        <v>560101</v>
      </c>
      <c r="B17" s="198" t="s">
        <v>240</v>
      </c>
      <c r="C17" s="139" t="s">
        <v>233</v>
      </c>
      <c r="D17" s="140" t="s">
        <v>241</v>
      </c>
      <c r="E17" s="113"/>
      <c r="F17" s="113" t="e">
        <f t="shared" si="0"/>
        <v>#VALUE!</v>
      </c>
      <c r="G17" s="113"/>
      <c r="H17" s="113" t="e">
        <f t="shared" si="1"/>
        <v>#VALUE!</v>
      </c>
    </row>
    <row r="18" spans="1:8" s="11" customFormat="1" ht="12.75">
      <c r="A18" s="139">
        <v>560200</v>
      </c>
      <c r="B18" s="198" t="s">
        <v>242</v>
      </c>
      <c r="C18" s="139" t="s">
        <v>233</v>
      </c>
      <c r="D18" s="140">
        <v>17.27</v>
      </c>
      <c r="E18" s="113"/>
      <c r="F18" s="113">
        <f t="shared" si="0"/>
        <v>0</v>
      </c>
      <c r="G18" s="113"/>
      <c r="H18" s="113">
        <f t="shared" si="1"/>
        <v>0</v>
      </c>
    </row>
    <row r="19" spans="1:8" s="11" customFormat="1" ht="12.75">
      <c r="A19" s="139">
        <v>560800</v>
      </c>
      <c r="B19" s="198" t="s">
        <v>243</v>
      </c>
      <c r="C19" s="139" t="s">
        <v>233</v>
      </c>
      <c r="D19" s="140">
        <v>18.78</v>
      </c>
      <c r="E19" s="113"/>
      <c r="F19" s="113">
        <f t="shared" si="0"/>
        <v>0</v>
      </c>
      <c r="G19" s="113"/>
      <c r="H19" s="113">
        <f t="shared" si="1"/>
        <v>0</v>
      </c>
    </row>
    <row r="20" spans="1:8" s="11" customFormat="1" ht="12.75">
      <c r="A20" s="139">
        <v>560300</v>
      </c>
      <c r="B20" s="198" t="s">
        <v>244</v>
      </c>
      <c r="C20" s="139" t="s">
        <v>233</v>
      </c>
      <c r="D20" s="140">
        <v>12.08</v>
      </c>
      <c r="E20" s="113"/>
      <c r="F20" s="113">
        <f t="shared" si="0"/>
        <v>0</v>
      </c>
      <c r="G20" s="113"/>
      <c r="H20" s="113">
        <f t="shared" si="1"/>
        <v>0</v>
      </c>
    </row>
    <row r="21" spans="1:8" s="11" customFormat="1" ht="12.75">
      <c r="A21" s="139">
        <v>560102</v>
      </c>
      <c r="B21" s="198" t="s">
        <v>245</v>
      </c>
      <c r="C21" s="139" t="s">
        <v>233</v>
      </c>
      <c r="D21" s="140">
        <v>19.89</v>
      </c>
      <c r="E21" s="113"/>
      <c r="F21" s="113">
        <f t="shared" si="0"/>
        <v>0</v>
      </c>
      <c r="G21" s="113"/>
      <c r="H21" s="113">
        <f t="shared" si="1"/>
        <v>0</v>
      </c>
    </row>
    <row r="22" spans="1:8" s="11" customFormat="1" ht="22.5">
      <c r="A22" s="139">
        <v>560301</v>
      </c>
      <c r="B22" s="198" t="s">
        <v>246</v>
      </c>
      <c r="C22" s="139" t="s">
        <v>233</v>
      </c>
      <c r="D22" s="140">
        <v>13.31</v>
      </c>
      <c r="E22" s="113"/>
      <c r="F22" s="113">
        <f t="shared" si="0"/>
        <v>0</v>
      </c>
      <c r="G22" s="113"/>
      <c r="H22" s="113">
        <f t="shared" si="1"/>
        <v>0</v>
      </c>
    </row>
    <row r="23" spans="1:8" s="11" customFormat="1" ht="22.5">
      <c r="A23" s="139">
        <v>510110</v>
      </c>
      <c r="B23" s="198" t="s">
        <v>247</v>
      </c>
      <c r="C23" s="139" t="s">
        <v>56</v>
      </c>
      <c r="D23" s="140" t="s">
        <v>248</v>
      </c>
      <c r="E23" s="113"/>
      <c r="F23" s="113" t="e">
        <f t="shared" si="0"/>
        <v>#VALUE!</v>
      </c>
      <c r="G23" s="113"/>
      <c r="H23" s="113" t="e">
        <f t="shared" si="1"/>
        <v>#VALUE!</v>
      </c>
    </row>
    <row r="24" spans="1:8" s="11" customFormat="1" ht="22.5">
      <c r="A24" s="139">
        <v>510200</v>
      </c>
      <c r="B24" s="198" t="s">
        <v>249</v>
      </c>
      <c r="C24" s="139" t="s">
        <v>233</v>
      </c>
      <c r="D24" s="140" t="s">
        <v>250</v>
      </c>
      <c r="E24" s="113"/>
      <c r="F24" s="113" t="e">
        <f t="shared" si="0"/>
        <v>#VALUE!</v>
      </c>
      <c r="G24" s="113"/>
      <c r="H24" s="113" t="e">
        <f t="shared" si="1"/>
        <v>#VALUE!</v>
      </c>
    </row>
    <row r="25" spans="1:8" s="11" customFormat="1" ht="22.5">
      <c r="A25" s="139">
        <v>510299</v>
      </c>
      <c r="B25" s="198" t="s">
        <v>251</v>
      </c>
      <c r="C25" s="139" t="s">
        <v>233</v>
      </c>
      <c r="D25" s="140" t="s">
        <v>252</v>
      </c>
      <c r="E25" s="113"/>
      <c r="F25" s="113" t="e">
        <f t="shared" si="0"/>
        <v>#VALUE!</v>
      </c>
      <c r="G25" s="113"/>
      <c r="H25" s="113" t="e">
        <f t="shared" si="1"/>
        <v>#VALUE!</v>
      </c>
    </row>
    <row r="26" spans="1:8" s="11" customFormat="1" ht="22.5">
      <c r="A26" s="139">
        <v>510500</v>
      </c>
      <c r="B26" s="198" t="s">
        <v>253</v>
      </c>
      <c r="C26" s="139" t="s">
        <v>56</v>
      </c>
      <c r="D26" s="140" t="s">
        <v>254</v>
      </c>
      <c r="E26" s="113"/>
      <c r="F26" s="113" t="e">
        <f t="shared" si="0"/>
        <v>#VALUE!</v>
      </c>
      <c r="G26" s="113"/>
      <c r="H26" s="113" t="e">
        <f t="shared" si="1"/>
        <v>#VALUE!</v>
      </c>
    </row>
    <row r="27" spans="1:8" s="11" customFormat="1" ht="12.75">
      <c r="A27" s="139">
        <v>520100</v>
      </c>
      <c r="B27" s="198" t="s">
        <v>255</v>
      </c>
      <c r="C27" s="139" t="s">
        <v>233</v>
      </c>
      <c r="D27" s="140">
        <v>10.66</v>
      </c>
      <c r="E27" s="113"/>
      <c r="F27" s="113">
        <f t="shared" si="0"/>
        <v>0</v>
      </c>
      <c r="G27" s="113"/>
      <c r="H27" s="113">
        <f t="shared" si="1"/>
        <v>0</v>
      </c>
    </row>
    <row r="28" spans="1:8" s="11" customFormat="1" ht="12.75">
      <c r="A28" s="139">
        <v>520101</v>
      </c>
      <c r="B28" s="198" t="s">
        <v>256</v>
      </c>
      <c r="C28" s="139" t="s">
        <v>233</v>
      </c>
      <c r="D28" s="140">
        <v>20.02</v>
      </c>
      <c r="E28" s="113"/>
      <c r="F28" s="113">
        <f t="shared" si="0"/>
        <v>0</v>
      </c>
      <c r="G28" s="113"/>
      <c r="H28" s="113">
        <f t="shared" si="1"/>
        <v>0</v>
      </c>
    </row>
    <row r="29" spans="1:8" s="11" customFormat="1" ht="12.75">
      <c r="A29" s="139">
        <v>520102</v>
      </c>
      <c r="B29" s="198" t="s">
        <v>257</v>
      </c>
      <c r="C29" s="139" t="s">
        <v>233</v>
      </c>
      <c r="D29" s="140">
        <v>17.69</v>
      </c>
      <c r="E29" s="113"/>
      <c r="F29" s="113">
        <f t="shared" si="0"/>
        <v>0</v>
      </c>
      <c r="G29" s="113"/>
      <c r="H29" s="113">
        <f t="shared" si="1"/>
        <v>0</v>
      </c>
    </row>
    <row r="30" spans="1:8" s="11" customFormat="1" ht="12.75">
      <c r="A30" s="139">
        <v>521000</v>
      </c>
      <c r="B30" s="198" t="s">
        <v>258</v>
      </c>
      <c r="C30" s="139" t="s">
        <v>56</v>
      </c>
      <c r="D30" s="141">
        <v>2950.57</v>
      </c>
      <c r="E30" s="113"/>
      <c r="F30" s="113">
        <f t="shared" si="0"/>
        <v>0</v>
      </c>
      <c r="G30" s="113"/>
      <c r="H30" s="113">
        <f t="shared" si="1"/>
        <v>0</v>
      </c>
    </row>
    <row r="31" spans="1:8" s="11" customFormat="1" ht="12.75">
      <c r="A31" s="139">
        <v>510000</v>
      </c>
      <c r="B31" s="198" t="s">
        <v>259</v>
      </c>
      <c r="C31" s="139" t="s">
        <v>56</v>
      </c>
      <c r="D31" s="141">
        <v>7928.48</v>
      </c>
      <c r="E31" s="113"/>
      <c r="F31" s="113">
        <f t="shared" si="0"/>
        <v>0</v>
      </c>
      <c r="G31" s="113"/>
      <c r="H31" s="113">
        <f t="shared" si="1"/>
        <v>0</v>
      </c>
    </row>
    <row r="32" spans="1:8" s="11" customFormat="1" ht="22.5">
      <c r="A32" s="139">
        <v>570100</v>
      </c>
      <c r="B32" s="198" t="s">
        <v>260</v>
      </c>
      <c r="C32" s="139" t="s">
        <v>56</v>
      </c>
      <c r="D32" s="140" t="s">
        <v>261</v>
      </c>
      <c r="E32" s="113"/>
      <c r="F32" s="113" t="e">
        <f t="shared" si="0"/>
        <v>#VALUE!</v>
      </c>
      <c r="G32" s="113"/>
      <c r="H32" s="113" t="e">
        <f t="shared" si="1"/>
        <v>#VALUE!</v>
      </c>
    </row>
    <row r="33" spans="1:8" s="11" customFormat="1" ht="12.75">
      <c r="A33" s="139">
        <v>580100</v>
      </c>
      <c r="B33" s="198" t="s">
        <v>262</v>
      </c>
      <c r="C33" s="139" t="s">
        <v>233</v>
      </c>
      <c r="D33" s="140">
        <v>13.31</v>
      </c>
      <c r="E33" s="113"/>
      <c r="F33" s="113">
        <f t="shared" si="0"/>
        <v>0</v>
      </c>
      <c r="G33" s="113"/>
      <c r="H33" s="113">
        <f t="shared" si="1"/>
        <v>0</v>
      </c>
    </row>
    <row r="34" spans="1:8" s="11" customFormat="1" ht="12.75">
      <c r="A34" s="139">
        <v>580101</v>
      </c>
      <c r="B34" s="198" t="s">
        <v>263</v>
      </c>
      <c r="C34" s="139" t="s">
        <v>233</v>
      </c>
      <c r="D34" s="140">
        <v>10.23</v>
      </c>
      <c r="E34" s="113"/>
      <c r="F34" s="113">
        <f t="shared" si="0"/>
        <v>0</v>
      </c>
      <c r="G34" s="113"/>
      <c r="H34" s="113">
        <f t="shared" si="1"/>
        <v>0</v>
      </c>
    </row>
    <row r="35" spans="1:8" s="11" customFormat="1" ht="12.75">
      <c r="A35" s="139">
        <v>580102</v>
      </c>
      <c r="B35" s="198" t="s">
        <v>264</v>
      </c>
      <c r="C35" s="139" t="s">
        <v>233</v>
      </c>
      <c r="D35" s="140">
        <v>12.99</v>
      </c>
      <c r="E35" s="113"/>
      <c r="F35" s="113">
        <f t="shared" si="0"/>
        <v>0</v>
      </c>
      <c r="G35" s="113"/>
      <c r="H35" s="113">
        <f t="shared" si="1"/>
        <v>0</v>
      </c>
    </row>
    <row r="36" spans="1:8" s="11" customFormat="1" ht="22.5">
      <c r="A36" s="139">
        <v>590100</v>
      </c>
      <c r="B36" s="198" t="s">
        <v>265</v>
      </c>
      <c r="C36" s="139" t="s">
        <v>233</v>
      </c>
      <c r="D36" s="140">
        <v>26.6</v>
      </c>
      <c r="E36" s="113"/>
      <c r="F36" s="113">
        <f t="shared" si="0"/>
        <v>0</v>
      </c>
      <c r="G36" s="113"/>
      <c r="H36" s="113">
        <f t="shared" si="1"/>
        <v>0</v>
      </c>
    </row>
    <row r="37" spans="1:8" s="11" customFormat="1" ht="32.25" customHeight="1">
      <c r="A37" s="286"/>
      <c r="B37" s="807" t="s">
        <v>331</v>
      </c>
      <c r="C37" s="808"/>
      <c r="D37" s="808"/>
      <c r="E37" s="808"/>
      <c r="F37" s="808"/>
      <c r="G37" s="808"/>
      <c r="H37" s="809"/>
    </row>
    <row r="38" spans="1:15" ht="12.75">
      <c r="A38" s="139">
        <v>590101</v>
      </c>
      <c r="B38" s="198" t="s">
        <v>232</v>
      </c>
      <c r="C38" s="139" t="s">
        <v>233</v>
      </c>
      <c r="D38" s="140">
        <v>6.38</v>
      </c>
      <c r="E38" s="287"/>
      <c r="F38" s="113">
        <f aca="true" t="shared" si="2" ref="F38:F64">D38*E38</f>
        <v>0</v>
      </c>
      <c r="G38" s="287"/>
      <c r="H38" s="113">
        <f aca="true" t="shared" si="3" ref="H38:H64">D38*G38</f>
        <v>0</v>
      </c>
      <c r="I38" s="10"/>
      <c r="J38" s="9"/>
      <c r="K38" s="9"/>
      <c r="N38" s="9"/>
      <c r="O38" s="9"/>
    </row>
    <row r="39" spans="1:9" ht="12.75">
      <c r="A39" s="139">
        <v>590102</v>
      </c>
      <c r="B39" s="198" t="s">
        <v>234</v>
      </c>
      <c r="C39" s="139" t="s">
        <v>233</v>
      </c>
      <c r="D39" s="140">
        <v>7.82</v>
      </c>
      <c r="E39" s="287"/>
      <c r="F39" s="113">
        <f t="shared" si="2"/>
        <v>0</v>
      </c>
      <c r="G39" s="287"/>
      <c r="H39" s="113">
        <f t="shared" si="3"/>
        <v>0</v>
      </c>
      <c r="I39" s="12"/>
    </row>
    <row r="40" spans="1:9" ht="12.75">
      <c r="A40" s="139">
        <v>590103</v>
      </c>
      <c r="B40" s="198" t="s">
        <v>235</v>
      </c>
      <c r="C40" s="139" t="s">
        <v>233</v>
      </c>
      <c r="D40" s="140">
        <v>9.8</v>
      </c>
      <c r="E40" s="287"/>
      <c r="F40" s="113">
        <f t="shared" si="2"/>
        <v>0</v>
      </c>
      <c r="G40" s="287"/>
      <c r="H40" s="113">
        <f t="shared" si="3"/>
        <v>0</v>
      </c>
      <c r="I40" s="12"/>
    </row>
    <row r="41" spans="1:8" ht="12.75">
      <c r="A41" s="139">
        <v>590104</v>
      </c>
      <c r="B41" s="198" t="s">
        <v>236</v>
      </c>
      <c r="C41" s="139" t="s">
        <v>233</v>
      </c>
      <c r="D41" s="140">
        <v>8.08</v>
      </c>
      <c r="E41" s="288"/>
      <c r="F41" s="113">
        <f t="shared" si="2"/>
        <v>0</v>
      </c>
      <c r="G41" s="288"/>
      <c r="H41" s="113">
        <f t="shared" si="3"/>
        <v>0</v>
      </c>
    </row>
    <row r="42" spans="1:8" ht="12.75">
      <c r="A42" s="139">
        <v>590105</v>
      </c>
      <c r="B42" s="198" t="s">
        <v>237</v>
      </c>
      <c r="C42" s="139" t="s">
        <v>233</v>
      </c>
      <c r="D42" s="140">
        <v>6.53</v>
      </c>
      <c r="E42" s="288"/>
      <c r="F42" s="113">
        <f t="shared" si="2"/>
        <v>0</v>
      </c>
      <c r="G42" s="288"/>
      <c r="H42" s="113">
        <f t="shared" si="3"/>
        <v>0</v>
      </c>
    </row>
    <row r="43" spans="1:8" ht="22.5">
      <c r="A43" s="139">
        <v>590106</v>
      </c>
      <c r="B43" s="198" t="s">
        <v>238</v>
      </c>
      <c r="C43" s="139" t="s">
        <v>233</v>
      </c>
      <c r="D43" s="140">
        <v>6.88</v>
      </c>
      <c r="E43" s="288"/>
      <c r="F43" s="113">
        <f t="shared" si="2"/>
        <v>0</v>
      </c>
      <c r="G43" s="288"/>
      <c r="H43" s="113">
        <f t="shared" si="3"/>
        <v>0</v>
      </c>
    </row>
    <row r="44" spans="1:8" ht="12.75">
      <c r="A44" s="139">
        <v>590107</v>
      </c>
      <c r="B44" s="198" t="s">
        <v>239</v>
      </c>
      <c r="C44" s="139" t="s">
        <v>233</v>
      </c>
      <c r="D44" s="140">
        <v>6.38</v>
      </c>
      <c r="E44" s="288"/>
      <c r="F44" s="113">
        <f t="shared" si="2"/>
        <v>0</v>
      </c>
      <c r="G44" s="288"/>
      <c r="H44" s="113">
        <f t="shared" si="3"/>
        <v>0</v>
      </c>
    </row>
    <row r="45" spans="1:8" ht="22.5">
      <c r="A45" s="139">
        <v>590108</v>
      </c>
      <c r="B45" s="198" t="s">
        <v>240</v>
      </c>
      <c r="C45" s="139" t="s">
        <v>233</v>
      </c>
      <c r="D45" s="140" t="s">
        <v>324</v>
      </c>
      <c r="E45" s="288"/>
      <c r="F45" s="113" t="e">
        <f t="shared" si="2"/>
        <v>#VALUE!</v>
      </c>
      <c r="G45" s="288"/>
      <c r="H45" s="113" t="e">
        <f t="shared" si="3"/>
        <v>#VALUE!</v>
      </c>
    </row>
    <row r="46" spans="1:8" ht="12.75">
      <c r="A46" s="139">
        <v>590109</v>
      </c>
      <c r="B46" s="198" t="s">
        <v>242</v>
      </c>
      <c r="C46" s="139" t="s">
        <v>233</v>
      </c>
      <c r="D46" s="140">
        <v>9.84</v>
      </c>
      <c r="E46" s="288"/>
      <c r="F46" s="113">
        <f t="shared" si="2"/>
        <v>0</v>
      </c>
      <c r="G46" s="288"/>
      <c r="H46" s="113">
        <f t="shared" si="3"/>
        <v>0</v>
      </c>
    </row>
    <row r="47" spans="1:8" ht="12.75">
      <c r="A47" s="139">
        <v>590110</v>
      </c>
      <c r="B47" s="198" t="s">
        <v>243</v>
      </c>
      <c r="C47" s="139" t="s">
        <v>233</v>
      </c>
      <c r="D47" s="140">
        <v>10.7</v>
      </c>
      <c r="E47" s="288"/>
      <c r="F47" s="113">
        <f t="shared" si="2"/>
        <v>0</v>
      </c>
      <c r="G47" s="288"/>
      <c r="H47" s="113">
        <f t="shared" si="3"/>
        <v>0</v>
      </c>
    </row>
    <row r="48" spans="1:8" ht="12.75">
      <c r="A48" s="139">
        <v>590111</v>
      </c>
      <c r="B48" s="198" t="s">
        <v>244</v>
      </c>
      <c r="C48" s="139" t="s">
        <v>233</v>
      </c>
      <c r="D48" s="140">
        <v>6.88</v>
      </c>
      <c r="E48" s="288"/>
      <c r="F48" s="113">
        <f t="shared" si="2"/>
        <v>0</v>
      </c>
      <c r="G48" s="288"/>
      <c r="H48" s="113">
        <f t="shared" si="3"/>
        <v>0</v>
      </c>
    </row>
    <row r="49" spans="1:8" ht="12.75">
      <c r="A49" s="139">
        <v>590112</v>
      </c>
      <c r="B49" s="198" t="s">
        <v>245</v>
      </c>
      <c r="C49" s="139" t="s">
        <v>233</v>
      </c>
      <c r="D49" s="140">
        <v>11.34</v>
      </c>
      <c r="E49" s="288"/>
      <c r="F49" s="113">
        <f t="shared" si="2"/>
        <v>0</v>
      </c>
      <c r="G49" s="288"/>
      <c r="H49" s="113">
        <f t="shared" si="3"/>
        <v>0</v>
      </c>
    </row>
    <row r="50" spans="1:8" ht="22.5">
      <c r="A50" s="139">
        <v>590113</v>
      </c>
      <c r="B50" s="198" t="s">
        <v>246</v>
      </c>
      <c r="C50" s="139" t="s">
        <v>233</v>
      </c>
      <c r="D50" s="140">
        <v>7.59</v>
      </c>
      <c r="E50" s="288"/>
      <c r="F50" s="113">
        <f t="shared" si="2"/>
        <v>0</v>
      </c>
      <c r="G50" s="288"/>
      <c r="H50" s="113">
        <f t="shared" si="3"/>
        <v>0</v>
      </c>
    </row>
    <row r="51" spans="1:8" ht="22.5">
      <c r="A51" s="139">
        <v>590114</v>
      </c>
      <c r="B51" s="198" t="s">
        <v>247</v>
      </c>
      <c r="C51" s="139" t="s">
        <v>56</v>
      </c>
      <c r="D51" s="140" t="s">
        <v>325</v>
      </c>
      <c r="E51" s="288"/>
      <c r="F51" s="113" t="e">
        <f t="shared" si="2"/>
        <v>#VALUE!</v>
      </c>
      <c r="G51" s="288"/>
      <c r="H51" s="113" t="e">
        <f t="shared" si="3"/>
        <v>#VALUE!</v>
      </c>
    </row>
    <row r="52" spans="1:8" ht="22.5">
      <c r="A52" s="139">
        <v>590115</v>
      </c>
      <c r="B52" s="198" t="s">
        <v>249</v>
      </c>
      <c r="C52" s="139" t="s">
        <v>233</v>
      </c>
      <c r="D52" s="140" t="s">
        <v>326</v>
      </c>
      <c r="E52" s="288"/>
      <c r="F52" s="113" t="e">
        <f t="shared" si="2"/>
        <v>#VALUE!</v>
      </c>
      <c r="G52" s="288"/>
      <c r="H52" s="113" t="e">
        <f t="shared" si="3"/>
        <v>#VALUE!</v>
      </c>
    </row>
    <row r="53" spans="1:8" ht="22.5">
      <c r="A53" s="139">
        <v>590116</v>
      </c>
      <c r="B53" s="198" t="s">
        <v>251</v>
      </c>
      <c r="C53" s="139" t="s">
        <v>233</v>
      </c>
      <c r="D53" s="140" t="s">
        <v>327</v>
      </c>
      <c r="E53" s="288"/>
      <c r="F53" s="113" t="e">
        <f t="shared" si="2"/>
        <v>#VALUE!</v>
      </c>
      <c r="G53" s="288"/>
      <c r="H53" s="113" t="e">
        <f t="shared" si="3"/>
        <v>#VALUE!</v>
      </c>
    </row>
    <row r="54" spans="1:8" ht="22.5">
      <c r="A54" s="139">
        <v>590117</v>
      </c>
      <c r="B54" s="198" t="s">
        <v>253</v>
      </c>
      <c r="C54" s="139" t="s">
        <v>56</v>
      </c>
      <c r="D54" s="140" t="s">
        <v>328</v>
      </c>
      <c r="E54" s="288"/>
      <c r="F54" s="113" t="e">
        <f t="shared" si="2"/>
        <v>#VALUE!</v>
      </c>
      <c r="G54" s="288"/>
      <c r="H54" s="113" t="e">
        <f t="shared" si="3"/>
        <v>#VALUE!</v>
      </c>
    </row>
    <row r="55" spans="1:8" ht="12.75">
      <c r="A55" s="139">
        <v>590118</v>
      </c>
      <c r="B55" s="198" t="s">
        <v>255</v>
      </c>
      <c r="C55" s="139" t="s">
        <v>233</v>
      </c>
      <c r="D55" s="140">
        <v>6.07</v>
      </c>
      <c r="E55" s="288"/>
      <c r="F55" s="113">
        <f t="shared" si="2"/>
        <v>0</v>
      </c>
      <c r="G55" s="288"/>
      <c r="H55" s="113">
        <f t="shared" si="3"/>
        <v>0</v>
      </c>
    </row>
    <row r="56" spans="1:8" ht="12.75">
      <c r="A56" s="139">
        <v>590119</v>
      </c>
      <c r="B56" s="198" t="s">
        <v>256</v>
      </c>
      <c r="C56" s="139" t="s">
        <v>233</v>
      </c>
      <c r="D56" s="140">
        <v>11.41</v>
      </c>
      <c r="E56" s="288"/>
      <c r="F56" s="113">
        <f t="shared" si="2"/>
        <v>0</v>
      </c>
      <c r="G56" s="288"/>
      <c r="H56" s="113">
        <f t="shared" si="3"/>
        <v>0</v>
      </c>
    </row>
    <row r="57" spans="1:8" ht="12.75">
      <c r="A57" s="139">
        <v>590120</v>
      </c>
      <c r="B57" s="198" t="s">
        <v>257</v>
      </c>
      <c r="C57" s="139" t="s">
        <v>233</v>
      </c>
      <c r="D57" s="140">
        <v>10.08</v>
      </c>
      <c r="E57" s="288"/>
      <c r="F57" s="113">
        <f t="shared" si="2"/>
        <v>0</v>
      </c>
      <c r="G57" s="288"/>
      <c r="H57" s="113">
        <f t="shared" si="3"/>
        <v>0</v>
      </c>
    </row>
    <row r="58" spans="1:8" ht="12.75">
      <c r="A58" s="139">
        <v>590121</v>
      </c>
      <c r="B58" s="198" t="s">
        <v>258</v>
      </c>
      <c r="C58" s="139" t="s">
        <v>56</v>
      </c>
      <c r="D58" s="140">
        <v>1681.83</v>
      </c>
      <c r="E58" s="288"/>
      <c r="F58" s="113">
        <f t="shared" si="2"/>
        <v>0</v>
      </c>
      <c r="G58" s="288"/>
      <c r="H58" s="113">
        <f t="shared" si="3"/>
        <v>0</v>
      </c>
    </row>
    <row r="59" spans="1:8" ht="12.75">
      <c r="A59" s="139">
        <v>590122</v>
      </c>
      <c r="B59" s="198" t="s">
        <v>259</v>
      </c>
      <c r="C59" s="139" t="s">
        <v>56</v>
      </c>
      <c r="D59" s="140">
        <v>4519.23</v>
      </c>
      <c r="E59" s="288"/>
      <c r="F59" s="113">
        <f t="shared" si="2"/>
        <v>0</v>
      </c>
      <c r="G59" s="288"/>
      <c r="H59" s="113">
        <f t="shared" si="3"/>
        <v>0</v>
      </c>
    </row>
    <row r="60" spans="1:8" ht="22.5">
      <c r="A60" s="139">
        <v>590123</v>
      </c>
      <c r="B60" s="198" t="s">
        <v>260</v>
      </c>
      <c r="C60" s="139" t="s">
        <v>56</v>
      </c>
      <c r="D60" s="140" t="s">
        <v>329</v>
      </c>
      <c r="E60" s="288"/>
      <c r="F60" s="113" t="e">
        <f t="shared" si="2"/>
        <v>#VALUE!</v>
      </c>
      <c r="G60" s="288"/>
      <c r="H60" s="113" t="e">
        <f t="shared" si="3"/>
        <v>#VALUE!</v>
      </c>
    </row>
    <row r="61" spans="1:8" ht="12.75">
      <c r="A61" s="139">
        <v>590124</v>
      </c>
      <c r="B61" s="198" t="s">
        <v>262</v>
      </c>
      <c r="C61" s="139" t="s">
        <v>233</v>
      </c>
      <c r="D61" s="140">
        <v>7.59</v>
      </c>
      <c r="E61" s="288"/>
      <c r="F61" s="113">
        <f t="shared" si="2"/>
        <v>0</v>
      </c>
      <c r="G61" s="288"/>
      <c r="H61" s="113">
        <f t="shared" si="3"/>
        <v>0</v>
      </c>
    </row>
    <row r="62" spans="1:8" ht="12.75">
      <c r="A62" s="139">
        <v>590125</v>
      </c>
      <c r="B62" s="198" t="s">
        <v>263</v>
      </c>
      <c r="C62" s="139" t="s">
        <v>233</v>
      </c>
      <c r="D62" s="140">
        <v>5.83</v>
      </c>
      <c r="E62" s="288"/>
      <c r="F62" s="113">
        <f t="shared" si="2"/>
        <v>0</v>
      </c>
      <c r="G62" s="288"/>
      <c r="H62" s="113">
        <f t="shared" si="3"/>
        <v>0</v>
      </c>
    </row>
    <row r="63" spans="1:8" ht="12.75">
      <c r="A63" s="139">
        <v>590126</v>
      </c>
      <c r="B63" s="198" t="s">
        <v>264</v>
      </c>
      <c r="C63" s="139" t="s">
        <v>233</v>
      </c>
      <c r="D63" s="140">
        <v>7.4</v>
      </c>
      <c r="E63" s="288"/>
      <c r="F63" s="113">
        <f t="shared" si="2"/>
        <v>0</v>
      </c>
      <c r="G63" s="288"/>
      <c r="H63" s="113">
        <f t="shared" si="3"/>
        <v>0</v>
      </c>
    </row>
    <row r="64" spans="1:8" ht="22.5">
      <c r="A64" s="139">
        <v>590127</v>
      </c>
      <c r="B64" s="198" t="s">
        <v>265</v>
      </c>
      <c r="C64" s="139" t="s">
        <v>233</v>
      </c>
      <c r="D64" s="140">
        <v>15.16</v>
      </c>
      <c r="E64" s="288"/>
      <c r="F64" s="113">
        <f t="shared" si="2"/>
        <v>0</v>
      </c>
      <c r="G64" s="288"/>
      <c r="H64" s="113">
        <f t="shared" si="3"/>
        <v>0</v>
      </c>
    </row>
  </sheetData>
  <sheetProtection/>
  <mergeCells count="10">
    <mergeCell ref="C2:D2"/>
    <mergeCell ref="B9:H9"/>
    <mergeCell ref="B37:H37"/>
    <mergeCell ref="D6:D8"/>
    <mergeCell ref="A6:A8"/>
    <mergeCell ref="B6:B8"/>
    <mergeCell ref="C6:C8"/>
    <mergeCell ref="E6:H6"/>
    <mergeCell ref="E7:F7"/>
    <mergeCell ref="G7:H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workbookViewId="0" topLeftCell="A13">
      <selection activeCell="N34" sqref="N34"/>
    </sheetView>
  </sheetViews>
  <sheetFormatPr defaultColWidth="9.00390625" defaultRowHeight="12.75"/>
  <cols>
    <col min="1" max="1" width="20.625" style="8" customWidth="1"/>
    <col min="2" max="2" width="7.875" style="8" customWidth="1"/>
    <col min="3" max="3" width="22.75390625" style="8" customWidth="1"/>
    <col min="4" max="4" width="12.625" style="8" customWidth="1"/>
    <col min="5" max="5" width="10.875" style="8" customWidth="1"/>
    <col min="6" max="6" width="8.875" style="8" customWidth="1"/>
    <col min="7" max="7" width="10.00390625" style="8" customWidth="1"/>
    <col min="8" max="8" width="13.125" style="8" customWidth="1"/>
    <col min="9" max="9" width="8.875" style="8" customWidth="1"/>
    <col min="10" max="10" width="8.75390625" style="8" customWidth="1"/>
    <col min="11" max="11" width="9.375" style="8" customWidth="1"/>
    <col min="12" max="16384" width="9.125" style="8" customWidth="1"/>
  </cols>
  <sheetData>
    <row r="1" spans="1:7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ht="12.75">
      <c r="A2" s="188"/>
      <c r="B2" s="189" t="s">
        <v>176</v>
      </c>
      <c r="C2" s="182">
        <f>'Kadar.ode. ТАB 1'!C2</f>
        <v>7041357</v>
      </c>
      <c r="D2" s="184"/>
      <c r="E2" s="184"/>
      <c r="F2" s="184"/>
      <c r="G2" s="186"/>
    </row>
    <row r="3" spans="1:7" ht="12.75">
      <c r="A3" s="188"/>
      <c r="B3" s="189" t="s">
        <v>178</v>
      </c>
      <c r="C3" s="398" t="s">
        <v>1007</v>
      </c>
      <c r="D3" s="184"/>
      <c r="E3" s="184"/>
      <c r="F3" s="184"/>
      <c r="G3" s="186"/>
    </row>
    <row r="4" spans="1:7" ht="14.25">
      <c r="A4" s="188"/>
      <c r="B4" s="189" t="s">
        <v>177</v>
      </c>
      <c r="C4" s="183" t="s">
        <v>275</v>
      </c>
      <c r="D4" s="185"/>
      <c r="E4" s="185"/>
      <c r="F4" s="185"/>
      <c r="G4" s="187"/>
    </row>
    <row r="5" spans="10:14" ht="15.75">
      <c r="J5" s="2" t="s">
        <v>370</v>
      </c>
      <c r="K5" s="242"/>
      <c r="L5" s="27"/>
      <c r="M5" s="27"/>
      <c r="N5" s="3"/>
    </row>
    <row r="6" spans="1:14" ht="36.75" customHeight="1">
      <c r="A6" s="725" t="s">
        <v>8</v>
      </c>
      <c r="B6" s="725" t="s">
        <v>9</v>
      </c>
      <c r="C6" s="725" t="s">
        <v>10</v>
      </c>
      <c r="D6" s="725" t="s">
        <v>11</v>
      </c>
      <c r="E6" s="725" t="s">
        <v>12</v>
      </c>
      <c r="F6" s="813" t="s">
        <v>979</v>
      </c>
      <c r="G6" s="813"/>
      <c r="H6" s="813"/>
      <c r="I6" s="725" t="s">
        <v>1009</v>
      </c>
      <c r="J6" s="725"/>
      <c r="K6" s="725"/>
      <c r="L6" s="27"/>
      <c r="M6" s="27"/>
      <c r="N6" s="3"/>
    </row>
    <row r="7" spans="1:14" ht="23.25" thickBot="1">
      <c r="A7" s="725"/>
      <c r="B7" s="725"/>
      <c r="C7" s="725"/>
      <c r="D7" s="725"/>
      <c r="E7" s="725"/>
      <c r="F7" s="113" t="s">
        <v>13</v>
      </c>
      <c r="G7" s="138" t="s">
        <v>14</v>
      </c>
      <c r="H7" s="252" t="s">
        <v>15</v>
      </c>
      <c r="I7" s="113" t="s">
        <v>13</v>
      </c>
      <c r="J7" s="138" t="s">
        <v>14</v>
      </c>
      <c r="K7" s="252" t="s">
        <v>15</v>
      </c>
      <c r="L7" s="3"/>
      <c r="M7" s="3"/>
      <c r="N7" s="3"/>
    </row>
    <row r="8" spans="1:14" ht="13.5" thickBot="1">
      <c r="A8" s="116" t="s">
        <v>84</v>
      </c>
      <c r="B8" s="116"/>
      <c r="C8" s="813"/>
      <c r="D8" s="813"/>
      <c r="E8" s="813"/>
      <c r="F8" s="116"/>
      <c r="G8" s="235"/>
      <c r="H8" s="171">
        <f>SUM(H9:H11)</f>
        <v>0</v>
      </c>
      <c r="I8" s="250"/>
      <c r="J8" s="248"/>
      <c r="K8" s="171">
        <f>SUM(K9:K11)</f>
        <v>0</v>
      </c>
      <c r="L8" s="3"/>
      <c r="M8" s="3"/>
      <c r="N8" s="3"/>
    </row>
    <row r="9" spans="1:11" ht="10.5" customHeight="1">
      <c r="A9" s="172"/>
      <c r="B9" s="172"/>
      <c r="C9" s="172"/>
      <c r="D9" s="172"/>
      <c r="E9" s="172"/>
      <c r="F9" s="172"/>
      <c r="G9" s="172"/>
      <c r="H9" s="173"/>
      <c r="I9" s="172"/>
      <c r="J9" s="174"/>
      <c r="K9" s="173"/>
    </row>
    <row r="10" spans="1:18" ht="10.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4"/>
      <c r="K10" s="172"/>
      <c r="Q10" s="170"/>
      <c r="R10" s="170"/>
    </row>
    <row r="11" spans="1:18" ht="10.5" customHeight="1" thickBot="1">
      <c r="A11" s="172"/>
      <c r="B11" s="172"/>
      <c r="C11" s="172"/>
      <c r="D11" s="172"/>
      <c r="E11" s="172"/>
      <c r="F11" s="172"/>
      <c r="G11" s="172"/>
      <c r="H11" s="253"/>
      <c r="I11" s="172"/>
      <c r="J11" s="174"/>
      <c r="K11" s="253"/>
      <c r="Q11" s="170"/>
      <c r="R11" s="170"/>
    </row>
    <row r="12" spans="1:18" ht="15.75" thickBot="1">
      <c r="A12" s="116" t="s">
        <v>85</v>
      </c>
      <c r="B12" s="116"/>
      <c r="C12" s="116"/>
      <c r="D12" s="116"/>
      <c r="E12" s="116"/>
      <c r="F12" s="116"/>
      <c r="G12" s="235"/>
      <c r="H12" s="171">
        <f>SUM(H13:H15)</f>
        <v>0</v>
      </c>
      <c r="I12" s="250"/>
      <c r="J12" s="248"/>
      <c r="K12" s="171">
        <f>SUM(K13:K15)</f>
        <v>0</v>
      </c>
      <c r="Q12" s="170"/>
      <c r="R12" s="170"/>
    </row>
    <row r="13" spans="1:18" ht="10.5" customHeight="1">
      <c r="A13" s="172"/>
      <c r="B13" s="175"/>
      <c r="C13" s="175"/>
      <c r="D13" s="175"/>
      <c r="E13" s="175"/>
      <c r="F13" s="172"/>
      <c r="G13" s="172"/>
      <c r="H13" s="173"/>
      <c r="I13" s="172"/>
      <c r="J13" s="174"/>
      <c r="K13" s="173"/>
      <c r="Q13" s="170"/>
      <c r="R13" s="170"/>
    </row>
    <row r="14" spans="1:18" ht="10.5" customHeight="1">
      <c r="A14" s="172"/>
      <c r="B14" s="175"/>
      <c r="C14" s="175"/>
      <c r="D14" s="175"/>
      <c r="E14" s="175"/>
      <c r="F14" s="172"/>
      <c r="G14" s="172"/>
      <c r="H14" s="172"/>
      <c r="I14" s="172"/>
      <c r="J14" s="174"/>
      <c r="K14" s="172"/>
      <c r="Q14" s="170"/>
      <c r="R14" s="170"/>
    </row>
    <row r="15" spans="1:18" ht="10.5" customHeight="1" thickBot="1">
      <c r="A15" s="172"/>
      <c r="B15" s="175"/>
      <c r="C15" s="175"/>
      <c r="D15" s="175"/>
      <c r="E15" s="175"/>
      <c r="F15" s="172"/>
      <c r="G15" s="172"/>
      <c r="H15" s="253"/>
      <c r="I15" s="172"/>
      <c r="J15" s="174"/>
      <c r="K15" s="253"/>
      <c r="Q15" s="170"/>
      <c r="R15" s="170"/>
    </row>
    <row r="16" spans="1:18" ht="15.75" thickBot="1">
      <c r="A16" s="116" t="s">
        <v>86</v>
      </c>
      <c r="B16" s="116"/>
      <c r="C16" s="116"/>
      <c r="D16" s="116"/>
      <c r="E16" s="116"/>
      <c r="F16" s="116"/>
      <c r="G16" s="235"/>
      <c r="H16" s="171">
        <f>SUM(H17:H18)</f>
        <v>0</v>
      </c>
      <c r="I16" s="250"/>
      <c r="J16" s="248"/>
      <c r="K16" s="171">
        <f>SUM(K17:K18)</f>
        <v>0</v>
      </c>
      <c r="Q16" s="170"/>
      <c r="R16" s="170"/>
    </row>
    <row r="17" spans="1:11" ht="10.5" customHeight="1">
      <c r="A17" s="172"/>
      <c r="B17" s="175"/>
      <c r="C17" s="175"/>
      <c r="D17" s="175"/>
      <c r="E17" s="175"/>
      <c r="F17" s="172"/>
      <c r="G17" s="172"/>
      <c r="H17" s="173"/>
      <c r="I17" s="172"/>
      <c r="J17" s="174"/>
      <c r="K17" s="173"/>
    </row>
    <row r="18" spans="1:11" ht="10.5" customHeight="1" thickBot="1">
      <c r="A18" s="172"/>
      <c r="B18" s="175"/>
      <c r="C18" s="175"/>
      <c r="D18" s="175"/>
      <c r="E18" s="175"/>
      <c r="F18" s="172"/>
      <c r="G18" s="172"/>
      <c r="H18" s="253"/>
      <c r="I18" s="172"/>
      <c r="J18" s="174"/>
      <c r="K18" s="253"/>
    </row>
    <row r="19" spans="1:12" ht="13.5" thickBot="1">
      <c r="A19" s="116" t="s">
        <v>87</v>
      </c>
      <c r="B19" s="116"/>
      <c r="C19" s="116"/>
      <c r="D19" s="116"/>
      <c r="E19" s="116"/>
      <c r="F19" s="116"/>
      <c r="G19" s="235"/>
      <c r="H19" s="171">
        <f>SUM(H20:H33)</f>
        <v>28560000</v>
      </c>
      <c r="I19" s="171">
        <f>SUM(I20:I33)</f>
        <v>0</v>
      </c>
      <c r="J19" s="171">
        <f>SUM(J20:J33)</f>
        <v>0</v>
      </c>
      <c r="K19" s="171">
        <f>SUM(K20:K33)</f>
        <v>7539823.27</v>
      </c>
      <c r="L19" s="424">
        <f>K19/H19</f>
        <v>0.26399941421568623</v>
      </c>
    </row>
    <row r="20" spans="1:12" ht="13.5" customHeight="1" thickBot="1">
      <c r="A20" s="116" t="s">
        <v>70</v>
      </c>
      <c r="B20" s="175" t="s">
        <v>123</v>
      </c>
      <c r="C20" s="161"/>
      <c r="D20" s="161"/>
      <c r="E20" s="161"/>
      <c r="F20" s="161"/>
      <c r="G20" s="161"/>
      <c r="H20" s="567">
        <v>55000</v>
      </c>
      <c r="I20" s="243"/>
      <c r="J20" s="244"/>
      <c r="K20" s="567">
        <v>11088.43</v>
      </c>
      <c r="L20" s="423">
        <f aca="true" t="shared" si="0" ref="L20:L34">K20/H20</f>
        <v>0.2016078181818182</v>
      </c>
    </row>
    <row r="21" spans="1:12" ht="13.5" customHeight="1" thickBot="1">
      <c r="A21" s="116" t="s">
        <v>71</v>
      </c>
      <c r="B21" s="175" t="s">
        <v>276</v>
      </c>
      <c r="C21" s="161"/>
      <c r="D21" s="161"/>
      <c r="E21" s="161"/>
      <c r="F21" s="161"/>
      <c r="G21" s="161"/>
      <c r="H21" s="567">
        <v>40000</v>
      </c>
      <c r="I21" s="243"/>
      <c r="J21" s="244"/>
      <c r="K21" s="567">
        <v>15884.7</v>
      </c>
      <c r="L21" s="423">
        <f t="shared" si="0"/>
        <v>0.3971175</v>
      </c>
    </row>
    <row r="22" spans="1:12" ht="13.5" customHeight="1" thickBot="1">
      <c r="A22" s="116" t="s">
        <v>72</v>
      </c>
      <c r="B22" s="175" t="s">
        <v>125</v>
      </c>
      <c r="C22" s="161"/>
      <c r="D22" s="161"/>
      <c r="E22" s="161"/>
      <c r="F22" s="161"/>
      <c r="G22" s="161"/>
      <c r="H22" s="567">
        <v>65000</v>
      </c>
      <c r="I22" s="243"/>
      <c r="J22" s="244"/>
      <c r="K22" s="567">
        <v>10949.09</v>
      </c>
      <c r="L22" s="423">
        <f t="shared" si="0"/>
        <v>0.16844753846153845</v>
      </c>
    </row>
    <row r="23" spans="1:12" ht="13.5" customHeight="1" thickBot="1">
      <c r="A23" s="116" t="s">
        <v>73</v>
      </c>
      <c r="B23" s="175" t="s">
        <v>126</v>
      </c>
      <c r="C23" s="161"/>
      <c r="D23" s="161"/>
      <c r="E23" s="161"/>
      <c r="F23" s="161"/>
      <c r="G23" s="161"/>
      <c r="H23" s="567">
        <v>1500</v>
      </c>
      <c r="I23" s="243"/>
      <c r="J23" s="244"/>
      <c r="K23" s="567">
        <v>194.12</v>
      </c>
      <c r="L23" s="423">
        <f t="shared" si="0"/>
        <v>0.12941333333333332</v>
      </c>
    </row>
    <row r="24" spans="1:12" ht="24.75" customHeight="1" thickBot="1">
      <c r="A24" s="116" t="s">
        <v>74</v>
      </c>
      <c r="B24" s="175" t="s">
        <v>124</v>
      </c>
      <c r="C24" s="161"/>
      <c r="D24" s="161"/>
      <c r="E24" s="161"/>
      <c r="F24" s="161"/>
      <c r="G24" s="161"/>
      <c r="H24" s="567">
        <v>500</v>
      </c>
      <c r="I24" s="243"/>
      <c r="J24" s="244"/>
      <c r="K24" s="567"/>
      <c r="L24" s="423">
        <f t="shared" si="0"/>
        <v>0</v>
      </c>
    </row>
    <row r="25" spans="1:12" ht="13.5" customHeight="1" thickBot="1">
      <c r="A25" s="116" t="s">
        <v>75</v>
      </c>
      <c r="B25" s="175" t="s">
        <v>91</v>
      </c>
      <c r="C25" s="161"/>
      <c r="D25" s="161"/>
      <c r="E25" s="161"/>
      <c r="F25" s="161"/>
      <c r="G25" s="161"/>
      <c r="H25" s="567">
        <v>5000</v>
      </c>
      <c r="I25" s="243"/>
      <c r="J25" s="244"/>
      <c r="K25" s="567">
        <v>2342.15</v>
      </c>
      <c r="L25" s="423">
        <f t="shared" si="0"/>
        <v>0.46843</v>
      </c>
    </row>
    <row r="26" spans="1:12" ht="13.5" customHeight="1" thickBot="1">
      <c r="A26" s="116" t="s">
        <v>76</v>
      </c>
      <c r="B26" s="175" t="s">
        <v>88</v>
      </c>
      <c r="C26" s="161"/>
      <c r="D26" s="161"/>
      <c r="E26" s="161"/>
      <c r="F26" s="161"/>
      <c r="G26" s="161"/>
      <c r="H26" s="567">
        <v>80000</v>
      </c>
      <c r="I26" s="243"/>
      <c r="J26" s="244"/>
      <c r="K26" s="567">
        <v>7169.14</v>
      </c>
      <c r="L26" s="423">
        <f t="shared" si="0"/>
        <v>0.08961425</v>
      </c>
    </row>
    <row r="27" spans="1:12" ht="13.5" customHeight="1" thickBot="1">
      <c r="A27" s="116" t="s">
        <v>77</v>
      </c>
      <c r="B27" s="175" t="s">
        <v>89</v>
      </c>
      <c r="C27" s="161"/>
      <c r="D27" s="161"/>
      <c r="E27" s="161"/>
      <c r="F27" s="161"/>
      <c r="G27" s="161"/>
      <c r="H27" s="567">
        <v>0</v>
      </c>
      <c r="I27" s="243"/>
      <c r="J27" s="244"/>
      <c r="K27" s="567">
        <v>0</v>
      </c>
      <c r="L27" s="423" t="e">
        <f t="shared" si="0"/>
        <v>#DIV/0!</v>
      </c>
    </row>
    <row r="28" spans="1:12" ht="13.5" customHeight="1" thickBot="1">
      <c r="A28" s="116" t="s">
        <v>78</v>
      </c>
      <c r="B28" s="175" t="s">
        <v>127</v>
      </c>
      <c r="C28" s="161"/>
      <c r="D28" s="161"/>
      <c r="E28" s="161"/>
      <c r="F28" s="161"/>
      <c r="G28" s="161"/>
      <c r="H28" s="567">
        <v>10500</v>
      </c>
      <c r="I28" s="243"/>
      <c r="J28" s="244"/>
      <c r="K28" s="567">
        <v>3369.3</v>
      </c>
      <c r="L28" s="423">
        <f t="shared" si="0"/>
        <v>0.32088571428571433</v>
      </c>
    </row>
    <row r="29" spans="1:12" ht="13.5" customHeight="1" thickBot="1">
      <c r="A29" s="116" t="s">
        <v>79</v>
      </c>
      <c r="B29" s="175" t="s">
        <v>122</v>
      </c>
      <c r="C29" s="161"/>
      <c r="D29" s="161"/>
      <c r="E29" s="161"/>
      <c r="F29" s="161"/>
      <c r="G29" s="161"/>
      <c r="H29" s="567">
        <v>28287000</v>
      </c>
      <c r="I29" s="243"/>
      <c r="J29" s="244"/>
      <c r="K29" s="567">
        <v>7485810.48</v>
      </c>
      <c r="L29" s="423">
        <f t="shared" si="0"/>
        <v>0.264637836461979</v>
      </c>
    </row>
    <row r="30" spans="1:12" ht="13.5" customHeight="1" thickBot="1">
      <c r="A30" s="116" t="s">
        <v>80</v>
      </c>
      <c r="B30" s="175" t="s">
        <v>92</v>
      </c>
      <c r="C30" s="161"/>
      <c r="D30" s="161"/>
      <c r="E30" s="161"/>
      <c r="F30" s="161"/>
      <c r="G30" s="161"/>
      <c r="H30" s="567">
        <v>1000</v>
      </c>
      <c r="I30" s="243"/>
      <c r="J30" s="243"/>
      <c r="K30" s="567">
        <v>465.46</v>
      </c>
      <c r="L30" s="423">
        <f t="shared" si="0"/>
        <v>0.46546</v>
      </c>
    </row>
    <row r="31" spans="1:12" ht="13.5" customHeight="1" thickBot="1">
      <c r="A31" s="116" t="s">
        <v>81</v>
      </c>
      <c r="B31" s="175" t="s">
        <v>128</v>
      </c>
      <c r="C31" s="161"/>
      <c r="D31" s="161"/>
      <c r="E31" s="161"/>
      <c r="F31" s="161"/>
      <c r="G31" s="161"/>
      <c r="H31" s="567">
        <v>10000</v>
      </c>
      <c r="I31" s="243"/>
      <c r="J31" s="243"/>
      <c r="K31" s="567">
        <v>1693.1</v>
      </c>
      <c r="L31" s="423">
        <f t="shared" si="0"/>
        <v>0.16931</v>
      </c>
    </row>
    <row r="32" spans="1:12" ht="13.5" customHeight="1" thickBot="1">
      <c r="A32" s="116" t="s">
        <v>82</v>
      </c>
      <c r="B32" s="175" t="s">
        <v>129</v>
      </c>
      <c r="C32" s="161"/>
      <c r="D32" s="161"/>
      <c r="E32" s="161"/>
      <c r="F32" s="161"/>
      <c r="G32" s="161"/>
      <c r="H32" s="567">
        <v>500</v>
      </c>
      <c r="I32" s="243"/>
      <c r="J32" s="243"/>
      <c r="K32" s="567">
        <v>229.28</v>
      </c>
      <c r="L32" s="423">
        <f t="shared" si="0"/>
        <v>0.45856</v>
      </c>
    </row>
    <row r="33" spans="1:12" ht="13.5" thickBot="1">
      <c r="A33" s="116" t="s">
        <v>83</v>
      </c>
      <c r="B33" s="175" t="s">
        <v>90</v>
      </c>
      <c r="C33" s="161"/>
      <c r="D33" s="161"/>
      <c r="E33" s="161"/>
      <c r="F33" s="161"/>
      <c r="G33" s="161"/>
      <c r="H33" s="253">
        <v>4000</v>
      </c>
      <c r="I33" s="243"/>
      <c r="J33" s="243"/>
      <c r="K33" s="687">
        <v>628.02</v>
      </c>
      <c r="L33" s="423">
        <f t="shared" si="0"/>
        <v>0.157005</v>
      </c>
    </row>
    <row r="34" spans="1:12" ht="15" thickBot="1">
      <c r="A34" s="245" t="s">
        <v>93</v>
      </c>
      <c r="B34" s="246"/>
      <c r="C34" s="246"/>
      <c r="D34" s="246"/>
      <c r="E34" s="246"/>
      <c r="F34" s="247"/>
      <c r="G34" s="249"/>
      <c r="H34" s="475">
        <f>H8+H12+H16+H19</f>
        <v>28560000</v>
      </c>
      <c r="I34" s="251"/>
      <c r="J34" s="249"/>
      <c r="K34" s="476">
        <f>K8+K12+K16+K19</f>
        <v>7539823.27</v>
      </c>
      <c r="L34" s="424">
        <f t="shared" si="0"/>
        <v>0.26399941421568623</v>
      </c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s="13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sheetProtection/>
  <mergeCells count="8">
    <mergeCell ref="I6:K6"/>
    <mergeCell ref="F6:H6"/>
    <mergeCell ref="C8:E8"/>
    <mergeCell ref="A6:A7"/>
    <mergeCell ref="B6:B7"/>
    <mergeCell ref="C6:C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Height="0" horizontalDpi="1200" verticalDpi="1200" orientation="landscape" paperSize="9" r:id="rId1"/>
  <headerFooter alignWithMargins="0"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9.375" style="12" customWidth="1"/>
    <col min="2" max="2" width="36.25390625" style="12" customWidth="1"/>
    <col min="3" max="3" width="7.875" style="12" customWidth="1"/>
    <col min="4" max="8" width="8.00390625" style="12" bestFit="1" customWidth="1"/>
    <col min="9" max="16384" width="9.125" style="12" customWidth="1"/>
  </cols>
  <sheetData>
    <row r="1" spans="1:6" ht="12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6"/>
    </row>
    <row r="2" spans="1:6" ht="12">
      <c r="A2" s="188"/>
      <c r="B2" s="189" t="s">
        <v>176</v>
      </c>
      <c r="C2" s="717">
        <f>'Kadar.ode. ТАB 1'!C2</f>
        <v>7041357</v>
      </c>
      <c r="D2" s="718"/>
      <c r="E2" s="184"/>
      <c r="F2" s="186"/>
    </row>
    <row r="3" spans="1:6" ht="12">
      <c r="A3" s="188"/>
      <c r="B3" s="189" t="s">
        <v>178</v>
      </c>
      <c r="C3" s="182" t="str">
        <f>'Kadar.ode. ТАB 1'!C3</f>
        <v>31/3/2023</v>
      </c>
      <c r="D3" s="184"/>
      <c r="E3" s="184"/>
      <c r="F3" s="186"/>
    </row>
    <row r="4" spans="1:6" ht="14.25">
      <c r="A4" s="188"/>
      <c r="B4" s="189" t="s">
        <v>177</v>
      </c>
      <c r="C4" s="183" t="s">
        <v>277</v>
      </c>
      <c r="D4" s="185"/>
      <c r="E4" s="185"/>
      <c r="F4" s="187"/>
    </row>
    <row r="5" s="13" customFormat="1" ht="15.75">
      <c r="G5" s="2" t="s">
        <v>371</v>
      </c>
    </row>
    <row r="6" spans="1:8" ht="11.25" customHeight="1">
      <c r="A6" s="724" t="s">
        <v>57</v>
      </c>
      <c r="B6" s="724" t="s">
        <v>315</v>
      </c>
      <c r="C6" s="813" t="s">
        <v>320</v>
      </c>
      <c r="D6" s="813"/>
      <c r="E6" s="813"/>
      <c r="F6" s="813" t="s">
        <v>321</v>
      </c>
      <c r="G6" s="813"/>
      <c r="H6" s="813"/>
    </row>
    <row r="7" spans="1:8" ht="22.5">
      <c r="A7" s="724"/>
      <c r="B7" s="724"/>
      <c r="C7" s="113" t="s">
        <v>13</v>
      </c>
      <c r="D7" s="138" t="s">
        <v>54</v>
      </c>
      <c r="E7" s="138" t="s">
        <v>55</v>
      </c>
      <c r="F7" s="113" t="s">
        <v>13</v>
      </c>
      <c r="G7" s="138" t="s">
        <v>54</v>
      </c>
      <c r="H7" s="138" t="s">
        <v>55</v>
      </c>
    </row>
    <row r="8" spans="1:8" ht="12.75">
      <c r="A8" s="178" t="s">
        <v>332</v>
      </c>
      <c r="B8" s="177"/>
      <c r="C8" s="172"/>
      <c r="D8" s="172"/>
      <c r="E8" s="172"/>
      <c r="F8" s="172"/>
      <c r="G8" s="172"/>
      <c r="H8" s="172"/>
    </row>
    <row r="9" spans="1:8" ht="12.75">
      <c r="A9" s="178"/>
      <c r="B9" s="177"/>
      <c r="C9" s="172"/>
      <c r="D9" s="172"/>
      <c r="E9" s="172"/>
      <c r="F9" s="172"/>
      <c r="G9" s="172"/>
      <c r="H9" s="172"/>
    </row>
    <row r="10" spans="1:8" ht="12.75">
      <c r="A10" s="178"/>
      <c r="B10" s="177"/>
      <c r="C10" s="172"/>
      <c r="D10" s="172"/>
      <c r="E10" s="172"/>
      <c r="F10" s="172"/>
      <c r="G10" s="172"/>
      <c r="H10" s="172"/>
    </row>
    <row r="11" spans="1:8" ht="12.75">
      <c r="A11" s="178" t="s">
        <v>333</v>
      </c>
      <c r="B11" s="177"/>
      <c r="C11" s="172"/>
      <c r="D11" s="172"/>
      <c r="E11" s="172"/>
      <c r="F11" s="172"/>
      <c r="G11" s="172"/>
      <c r="H11" s="172"/>
    </row>
    <row r="12" spans="1:8" ht="12.75">
      <c r="A12" s="178"/>
      <c r="B12" s="177"/>
      <c r="C12" s="172"/>
      <c r="D12" s="172"/>
      <c r="E12" s="172"/>
      <c r="F12" s="172"/>
      <c r="G12" s="172"/>
      <c r="H12" s="172"/>
    </row>
    <row r="13" spans="1:8" ht="12.75">
      <c r="A13" s="178"/>
      <c r="B13" s="177"/>
      <c r="C13" s="172"/>
      <c r="D13" s="172"/>
      <c r="E13" s="172"/>
      <c r="F13" s="172"/>
      <c r="G13" s="172"/>
      <c r="H13" s="172"/>
    </row>
    <row r="14" spans="1:8" ht="12.75">
      <c r="A14" s="178" t="s">
        <v>334</v>
      </c>
      <c r="B14" s="177"/>
      <c r="C14" s="172"/>
      <c r="D14" s="172"/>
      <c r="E14" s="172"/>
      <c r="F14" s="172"/>
      <c r="G14" s="172"/>
      <c r="H14" s="172"/>
    </row>
    <row r="15" spans="1:8" ht="12.75">
      <c r="A15" s="178"/>
      <c r="B15" s="177"/>
      <c r="C15" s="172"/>
      <c r="D15" s="172"/>
      <c r="E15" s="172"/>
      <c r="F15" s="172"/>
      <c r="G15" s="172"/>
      <c r="H15" s="172"/>
    </row>
    <row r="16" spans="1:8" ht="12.75">
      <c r="A16" s="178"/>
      <c r="B16" s="177"/>
      <c r="C16" s="172"/>
      <c r="D16" s="172"/>
      <c r="E16" s="172"/>
      <c r="F16" s="172"/>
      <c r="G16" s="172"/>
      <c r="H16" s="172"/>
    </row>
    <row r="17" spans="1:8" ht="12.75">
      <c r="A17" s="178" t="s">
        <v>335</v>
      </c>
      <c r="B17" s="177"/>
      <c r="C17" s="172"/>
      <c r="D17" s="172"/>
      <c r="E17" s="172"/>
      <c r="F17" s="172"/>
      <c r="G17" s="172"/>
      <c r="H17" s="172"/>
    </row>
    <row r="18" spans="1:8" ht="12.75">
      <c r="A18" s="178"/>
      <c r="B18" s="177"/>
      <c r="C18" s="172"/>
      <c r="D18" s="172"/>
      <c r="E18" s="172"/>
      <c r="F18" s="172"/>
      <c r="G18" s="172"/>
      <c r="H18" s="172"/>
    </row>
    <row r="19" spans="1:8" ht="12.75">
      <c r="A19" s="178"/>
      <c r="B19" s="177"/>
      <c r="C19" s="172"/>
      <c r="D19" s="172"/>
      <c r="E19" s="172"/>
      <c r="F19" s="172"/>
      <c r="G19" s="172"/>
      <c r="H19" s="172"/>
    </row>
    <row r="20" spans="1:8" ht="12.75">
      <c r="A20" s="178" t="s">
        <v>336</v>
      </c>
      <c r="B20" s="177"/>
      <c r="C20" s="172"/>
      <c r="D20" s="172"/>
      <c r="E20" s="172"/>
      <c r="F20" s="172"/>
      <c r="G20" s="172"/>
      <c r="H20" s="172"/>
    </row>
    <row r="21" spans="1:8" ht="12.75">
      <c r="A21" s="178"/>
      <c r="B21" s="177"/>
      <c r="C21" s="172"/>
      <c r="D21" s="172"/>
      <c r="E21" s="172"/>
      <c r="F21" s="172"/>
      <c r="G21" s="172"/>
      <c r="H21" s="172"/>
    </row>
    <row r="22" spans="1:8" ht="12.75">
      <c r="A22" s="178"/>
      <c r="B22" s="177"/>
      <c r="C22" s="172"/>
      <c r="D22" s="172"/>
      <c r="E22" s="172"/>
      <c r="F22" s="172"/>
      <c r="G22" s="172"/>
      <c r="H22" s="172"/>
    </row>
    <row r="23" spans="1:8" ht="12.75">
      <c r="A23" s="178" t="s">
        <v>337</v>
      </c>
      <c r="B23" s="177"/>
      <c r="C23" s="172"/>
      <c r="D23" s="172"/>
      <c r="E23" s="172"/>
      <c r="F23" s="172"/>
      <c r="G23" s="172"/>
      <c r="H23" s="172"/>
    </row>
    <row r="24" spans="1:8" ht="12.75">
      <c r="A24" s="178"/>
      <c r="B24" s="177"/>
      <c r="C24" s="172"/>
      <c r="D24" s="172"/>
      <c r="E24" s="172"/>
      <c r="F24" s="172"/>
      <c r="G24" s="172"/>
      <c r="H24" s="172"/>
    </row>
    <row r="25" spans="1:8" ht="12.75">
      <c r="A25" s="178"/>
      <c r="B25" s="177"/>
      <c r="C25" s="172"/>
      <c r="D25" s="172"/>
      <c r="E25" s="172"/>
      <c r="F25" s="172"/>
      <c r="G25" s="172"/>
      <c r="H25" s="172"/>
    </row>
    <row r="26" spans="1:8" ht="12.75">
      <c r="A26" s="178" t="s">
        <v>338</v>
      </c>
      <c r="B26" s="177"/>
      <c r="C26" s="172"/>
      <c r="D26" s="172"/>
      <c r="E26" s="172"/>
      <c r="F26" s="172"/>
      <c r="G26" s="172"/>
      <c r="H26" s="172"/>
    </row>
    <row r="27" spans="1:8" ht="12.75">
      <c r="A27" s="178"/>
      <c r="B27" s="177"/>
      <c r="C27" s="172"/>
      <c r="D27" s="172"/>
      <c r="E27" s="172"/>
      <c r="F27" s="172"/>
      <c r="G27" s="172"/>
      <c r="H27" s="172"/>
    </row>
    <row r="28" spans="1:8" ht="12.75">
      <c r="A28" s="178"/>
      <c r="B28" s="177"/>
      <c r="C28" s="172"/>
      <c r="D28" s="172"/>
      <c r="E28" s="172"/>
      <c r="F28" s="172"/>
      <c r="G28" s="172"/>
      <c r="H28" s="172"/>
    </row>
    <row r="29" spans="1:8" ht="12" customHeight="1">
      <c r="A29" s="254" t="s">
        <v>339</v>
      </c>
      <c r="B29" s="178"/>
      <c r="C29" s="172"/>
      <c r="D29" s="172"/>
      <c r="E29" s="172"/>
      <c r="F29" s="172"/>
      <c r="G29" s="172"/>
      <c r="H29" s="172"/>
    </row>
    <row r="30" spans="1:8" ht="12" customHeight="1">
      <c r="A30" s="178"/>
      <c r="B30" s="178"/>
      <c r="C30" s="172"/>
      <c r="D30" s="172"/>
      <c r="E30" s="172"/>
      <c r="F30" s="172"/>
      <c r="G30" s="172"/>
      <c r="H30" s="172"/>
    </row>
    <row r="31" spans="1:8" ht="12" customHeight="1">
      <c r="A31" s="178"/>
      <c r="B31" s="178"/>
      <c r="C31" s="172"/>
      <c r="D31" s="172"/>
      <c r="E31" s="172"/>
      <c r="F31" s="172"/>
      <c r="G31" s="172"/>
      <c r="H31" s="172"/>
    </row>
    <row r="32" spans="1:8" ht="12" customHeight="1">
      <c r="A32" s="254" t="s">
        <v>340</v>
      </c>
      <c r="B32" s="178"/>
      <c r="C32" s="179"/>
      <c r="D32" s="179"/>
      <c r="E32" s="179"/>
      <c r="F32" s="179"/>
      <c r="G32" s="179"/>
      <c r="H32" s="180"/>
    </row>
    <row r="33" spans="1:8" ht="12" customHeight="1">
      <c r="A33" s="178"/>
      <c r="B33" s="178"/>
      <c r="C33" s="172"/>
      <c r="D33" s="172"/>
      <c r="E33" s="172"/>
      <c r="F33" s="172"/>
      <c r="G33" s="172"/>
      <c r="H33" s="172"/>
    </row>
    <row r="34" spans="1:8" s="13" customFormat="1" ht="12" customHeight="1">
      <c r="A34" s="178"/>
      <c r="B34" s="178"/>
      <c r="C34" s="172"/>
      <c r="D34" s="172"/>
      <c r="E34" s="172"/>
      <c r="F34" s="172"/>
      <c r="G34" s="172"/>
      <c r="H34" s="172"/>
    </row>
    <row r="35" spans="1:8" ht="12" customHeight="1">
      <c r="A35" s="254" t="s">
        <v>341</v>
      </c>
      <c r="B35" s="178"/>
      <c r="C35" s="172"/>
      <c r="D35" s="172"/>
      <c r="E35" s="172"/>
      <c r="F35" s="172"/>
      <c r="G35" s="172"/>
      <c r="H35" s="172"/>
    </row>
    <row r="36" spans="1:8" ht="12" customHeight="1">
      <c r="A36" s="178"/>
      <c r="B36" s="178"/>
      <c r="C36" s="172"/>
      <c r="D36" s="172"/>
      <c r="E36" s="172"/>
      <c r="F36" s="172"/>
      <c r="G36" s="172"/>
      <c r="H36" s="172"/>
    </row>
    <row r="37" spans="1:8" ht="12.75">
      <c r="A37" s="178"/>
      <c r="B37" s="177"/>
      <c r="C37" s="172"/>
      <c r="D37" s="172"/>
      <c r="E37" s="172"/>
      <c r="F37" s="172"/>
      <c r="G37" s="172"/>
      <c r="H37" s="172"/>
    </row>
    <row r="38" spans="1:8" ht="12" customHeight="1">
      <c r="A38" s="254" t="s">
        <v>342</v>
      </c>
      <c r="B38" s="178"/>
      <c r="C38" s="172"/>
      <c r="D38" s="172"/>
      <c r="E38" s="172"/>
      <c r="F38" s="172"/>
      <c r="G38" s="172"/>
      <c r="H38" s="172"/>
    </row>
    <row r="39" spans="1:8" ht="12" customHeight="1">
      <c r="A39" s="178"/>
      <c r="B39" s="178"/>
      <c r="C39" s="172"/>
      <c r="D39" s="172"/>
      <c r="E39" s="172"/>
      <c r="F39" s="172"/>
      <c r="G39" s="172"/>
      <c r="H39" s="172"/>
    </row>
    <row r="40" spans="1:8" ht="12.75">
      <c r="A40" s="178"/>
      <c r="B40" s="177"/>
      <c r="C40" s="172"/>
      <c r="D40" s="172"/>
      <c r="E40" s="172"/>
      <c r="F40" s="172"/>
      <c r="G40" s="172"/>
      <c r="H40" s="172"/>
    </row>
    <row r="41" spans="1:8" ht="12" customHeight="1">
      <c r="A41" s="254" t="s">
        <v>343</v>
      </c>
      <c r="B41" s="178"/>
      <c r="C41" s="172"/>
      <c r="D41" s="172"/>
      <c r="E41" s="172"/>
      <c r="F41" s="172"/>
      <c r="G41" s="172"/>
      <c r="H41" s="172"/>
    </row>
    <row r="42" spans="1:8" ht="12.75">
      <c r="A42" s="178"/>
      <c r="B42" s="178"/>
      <c r="C42" s="172"/>
      <c r="D42" s="172"/>
      <c r="E42" s="172"/>
      <c r="F42" s="172"/>
      <c r="G42" s="172"/>
      <c r="H42" s="172"/>
    </row>
    <row r="43" spans="1:8" ht="12.75">
      <c r="A43" s="178"/>
      <c r="B43" s="178"/>
      <c r="C43" s="172"/>
      <c r="D43" s="172"/>
      <c r="E43" s="172"/>
      <c r="F43" s="172"/>
      <c r="G43" s="172"/>
      <c r="H43" s="172"/>
    </row>
    <row r="44" spans="1:8" ht="12.75">
      <c r="A44" s="203" t="s">
        <v>93</v>
      </c>
      <c r="B44" s="203"/>
      <c r="C44" s="203"/>
      <c r="D44" s="203"/>
      <c r="E44" s="203"/>
      <c r="F44" s="179"/>
      <c r="G44" s="179"/>
      <c r="H44" s="179"/>
    </row>
  </sheetData>
  <sheetProtection/>
  <mergeCells count="5">
    <mergeCell ref="A6:A7"/>
    <mergeCell ref="B6:B7"/>
    <mergeCell ref="F6:H6"/>
    <mergeCell ref="C6:E6"/>
    <mergeCell ref="C2:D2"/>
  </mergeCells>
  <printOptions/>
  <pageMargins left="0.2362204724409449" right="0.2362204724409449" top="0.35433070866141736" bottom="0.35433070866141736" header="0.31496062992125984" footer="0.31496062992125984"/>
  <pageSetup fitToHeight="0"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5.375" style="12" customWidth="1"/>
    <col min="2" max="2" width="40.00390625" style="12" customWidth="1"/>
    <col min="3" max="3" width="12.75390625" style="12" customWidth="1"/>
    <col min="4" max="4" width="12.625" style="12" customWidth="1"/>
    <col min="5" max="16384" width="9.125" style="12" customWidth="1"/>
  </cols>
  <sheetData>
    <row r="1" spans="1:7" s="13" customFormat="1" ht="15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s="13" customFormat="1" ht="15.75">
      <c r="A2" s="188"/>
      <c r="B2" s="189" t="s">
        <v>176</v>
      </c>
      <c r="C2" s="182">
        <f>'Kadar.ode. ТАB 1'!C2</f>
        <v>7041357</v>
      </c>
      <c r="D2" s="184"/>
      <c r="E2" s="184"/>
      <c r="F2" s="184"/>
      <c r="G2" s="186"/>
    </row>
    <row r="3" spans="1:7" s="13" customFormat="1" ht="15.75">
      <c r="A3" s="188"/>
      <c r="B3" s="189" t="s">
        <v>178</v>
      </c>
      <c r="C3" s="398" t="s">
        <v>1007</v>
      </c>
      <c r="D3" s="184"/>
      <c r="E3" s="184"/>
      <c r="F3" s="184"/>
      <c r="G3" s="186"/>
    </row>
    <row r="4" spans="1:7" ht="14.25">
      <c r="A4" s="188"/>
      <c r="B4" s="189" t="s">
        <v>177</v>
      </c>
      <c r="C4" s="183" t="s">
        <v>278</v>
      </c>
      <c r="D4" s="185"/>
      <c r="E4" s="185"/>
      <c r="F4" s="185"/>
      <c r="G4" s="187"/>
    </row>
    <row r="5" spans="1:4" ht="15">
      <c r="A5" s="59"/>
      <c r="B5" s="176"/>
      <c r="C5" s="85"/>
      <c r="D5" s="2" t="s">
        <v>372</v>
      </c>
    </row>
    <row r="6" spans="1:4" ht="12.75">
      <c r="A6" s="812" t="s">
        <v>6</v>
      </c>
      <c r="B6" s="725" t="s">
        <v>16</v>
      </c>
      <c r="C6" s="725" t="s">
        <v>15</v>
      </c>
      <c r="D6" s="725"/>
    </row>
    <row r="7" spans="1:6" ht="31.5" customHeight="1">
      <c r="A7" s="812"/>
      <c r="B7" s="725"/>
      <c r="C7" s="566" t="s">
        <v>979</v>
      </c>
      <c r="D7" s="725" t="s">
        <v>1009</v>
      </c>
      <c r="E7" s="725"/>
      <c r="F7" s="725"/>
    </row>
    <row r="8" spans="1:4" ht="11.25">
      <c r="A8" s="200" t="s">
        <v>95</v>
      </c>
      <c r="B8" s="199" t="s">
        <v>106</v>
      </c>
      <c r="C8" s="138"/>
      <c r="D8" s="200"/>
    </row>
    <row r="9" spans="1:4" ht="11.25">
      <c r="A9" s="255" t="s">
        <v>96</v>
      </c>
      <c r="B9" s="199" t="s">
        <v>107</v>
      </c>
      <c r="C9" s="200"/>
      <c r="D9" s="200"/>
    </row>
    <row r="10" spans="1:8" ht="22.5">
      <c r="A10" s="200" t="s">
        <v>97</v>
      </c>
      <c r="B10" s="199" t="s">
        <v>108</v>
      </c>
      <c r="C10" s="200">
        <v>2760000</v>
      </c>
      <c r="D10" s="200">
        <v>647512.71</v>
      </c>
      <c r="H10" s="425">
        <f>D10/C10</f>
        <v>0.23460605434782608</v>
      </c>
    </row>
    <row r="11" spans="1:8" ht="11.25">
      <c r="A11" s="200" t="s">
        <v>98</v>
      </c>
      <c r="B11" s="201" t="s">
        <v>109</v>
      </c>
      <c r="C11" s="200"/>
      <c r="D11" s="200"/>
      <c r="H11" s="425" t="e">
        <f aca="true" t="shared" si="0" ref="H11:H16">D11/C11</f>
        <v>#DIV/0!</v>
      </c>
    </row>
    <row r="12" spans="1:8" s="13" customFormat="1" ht="15.75">
      <c r="A12" s="200" t="s">
        <v>99</v>
      </c>
      <c r="B12" s="199" t="s">
        <v>111</v>
      </c>
      <c r="C12" s="200"/>
      <c r="D12" s="200"/>
      <c r="H12" s="425" t="e">
        <f t="shared" si="0"/>
        <v>#DIV/0!</v>
      </c>
    </row>
    <row r="13" spans="1:8" s="13" customFormat="1" ht="23.25">
      <c r="A13" s="256" t="s">
        <v>100</v>
      </c>
      <c r="B13" s="199" t="s">
        <v>110</v>
      </c>
      <c r="C13" s="202">
        <v>200000</v>
      </c>
      <c r="D13" s="202">
        <v>37980.39</v>
      </c>
      <c r="H13" s="425">
        <f t="shared" si="0"/>
        <v>0.18990194999999999</v>
      </c>
    </row>
    <row r="14" spans="1:8" s="13" customFormat="1" ht="23.25">
      <c r="A14" s="200" t="s">
        <v>101</v>
      </c>
      <c r="B14" s="199" t="s">
        <v>112</v>
      </c>
      <c r="C14" s="200"/>
      <c r="D14" s="200"/>
      <c r="H14" s="425" t="e">
        <f t="shared" si="0"/>
        <v>#DIV/0!</v>
      </c>
    </row>
    <row r="15" spans="1:8" s="13" customFormat="1" ht="23.25">
      <c r="A15" s="200" t="s">
        <v>94</v>
      </c>
      <c r="B15" s="199" t="s">
        <v>113</v>
      </c>
      <c r="C15" s="200"/>
      <c r="D15" s="200"/>
      <c r="H15" s="425" t="e">
        <f t="shared" si="0"/>
        <v>#DIV/0!</v>
      </c>
    </row>
    <row r="16" spans="1:8" ht="34.5" customHeight="1">
      <c r="A16" s="200"/>
      <c r="B16" s="376" t="s">
        <v>720</v>
      </c>
      <c r="C16" s="377">
        <f>SUM(C10:C15)</f>
        <v>2960000</v>
      </c>
      <c r="D16" s="377">
        <f>SUM(D10:D15)</f>
        <v>685493.1</v>
      </c>
      <c r="H16" s="426">
        <f t="shared" si="0"/>
        <v>0.23158550675675674</v>
      </c>
    </row>
    <row r="17" spans="1:4" ht="11.25">
      <c r="A17" s="374"/>
      <c r="B17" s="375"/>
      <c r="C17" s="374"/>
      <c r="D17" s="374"/>
    </row>
  </sheetData>
  <sheetProtection/>
  <mergeCells count="4">
    <mergeCell ref="A6:A7"/>
    <mergeCell ref="B6:B7"/>
    <mergeCell ref="C6:D6"/>
    <mergeCell ref="D7:F7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8.875" style="36" customWidth="1"/>
    <col min="2" max="2" width="55.25390625" style="36" customWidth="1"/>
    <col min="3" max="3" width="9.375" style="37" bestFit="1" customWidth="1"/>
    <col min="4" max="4" width="11.625" style="37" customWidth="1"/>
    <col min="5" max="5" width="11.75390625" style="37" customWidth="1"/>
    <col min="6" max="6" width="8.875" style="37" customWidth="1"/>
    <col min="7" max="7" width="11.125" style="37" customWidth="1"/>
    <col min="8" max="8" width="9.375" style="35" customWidth="1"/>
    <col min="9" max="9" width="7.625" style="35" customWidth="1"/>
    <col min="10" max="10" width="11.125" style="35" customWidth="1"/>
    <col min="11" max="16384" width="9.125" style="35" customWidth="1"/>
  </cols>
  <sheetData>
    <row r="1" spans="1:7" ht="15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6"/>
      <c r="G1" s="13"/>
    </row>
    <row r="2" spans="1:7" ht="15.75">
      <c r="A2" s="188"/>
      <c r="B2" s="189" t="s">
        <v>176</v>
      </c>
      <c r="C2" s="182">
        <f>'Kadar.ode. ТАB 1'!C2</f>
        <v>7041357</v>
      </c>
      <c r="D2" s="184"/>
      <c r="E2" s="184"/>
      <c r="F2" s="186"/>
      <c r="G2" s="13"/>
    </row>
    <row r="3" spans="1:7" ht="15.75">
      <c r="A3" s="188"/>
      <c r="B3" s="189" t="s">
        <v>178</v>
      </c>
      <c r="C3" s="182" t="str">
        <f>'Kadar.ode. ТАB 1'!C3</f>
        <v>31/3/2023</v>
      </c>
      <c r="D3" s="184"/>
      <c r="E3" s="184"/>
      <c r="F3" s="186"/>
      <c r="G3" s="13"/>
    </row>
    <row r="4" spans="1:7" ht="15.75">
      <c r="A4" s="188"/>
      <c r="B4" s="189" t="s">
        <v>177</v>
      </c>
      <c r="C4" s="183" t="s">
        <v>279</v>
      </c>
      <c r="D4" s="185"/>
      <c r="E4" s="185"/>
      <c r="F4" s="187"/>
      <c r="G4" s="5"/>
    </row>
    <row r="5" spans="1:9" ht="15.75">
      <c r="A5" s="13"/>
      <c r="B5" s="8"/>
      <c r="C5" s="8"/>
      <c r="D5" s="8"/>
      <c r="F5" s="34"/>
      <c r="G5" s="34"/>
      <c r="I5" s="2" t="s">
        <v>373</v>
      </c>
    </row>
    <row r="6" spans="1:10" s="3" customFormat="1" ht="93.75" customHeight="1">
      <c r="A6" s="155" t="s">
        <v>130</v>
      </c>
      <c r="B6" s="155" t="s">
        <v>316</v>
      </c>
      <c r="C6" s="192" t="s">
        <v>284</v>
      </c>
      <c r="D6" s="192" t="s">
        <v>285</v>
      </c>
      <c r="E6" s="192" t="s">
        <v>286</v>
      </c>
      <c r="F6" s="192" t="s">
        <v>287</v>
      </c>
      <c r="G6" s="192" t="s">
        <v>288</v>
      </c>
      <c r="H6" s="192" t="s">
        <v>289</v>
      </c>
      <c r="I6" s="192" t="s">
        <v>290</v>
      </c>
      <c r="J6" s="192" t="s">
        <v>322</v>
      </c>
    </row>
    <row r="7" spans="1:10" ht="12.75">
      <c r="A7" s="95" t="s">
        <v>291</v>
      </c>
      <c r="B7" s="95"/>
      <c r="C7" s="204"/>
      <c r="D7" s="204"/>
      <c r="E7" s="204"/>
      <c r="F7" s="204"/>
      <c r="G7" s="204"/>
      <c r="H7" s="206"/>
      <c r="I7" s="206"/>
      <c r="J7" s="38"/>
    </row>
    <row r="8" spans="1:10" ht="12.75">
      <c r="A8" s="206"/>
      <c r="B8" s="155"/>
      <c r="C8" s="204"/>
      <c r="D8" s="204"/>
      <c r="E8" s="204"/>
      <c r="F8" s="204"/>
      <c r="G8" s="204"/>
      <c r="H8" s="206"/>
      <c r="I8" s="206"/>
      <c r="J8" s="38"/>
    </row>
    <row r="9" spans="1:10" ht="12.75">
      <c r="A9" s="95" t="s">
        <v>292</v>
      </c>
      <c r="B9" s="95"/>
      <c r="C9" s="204"/>
      <c r="D9" s="204"/>
      <c r="E9" s="204"/>
      <c r="F9" s="204"/>
      <c r="G9" s="204"/>
      <c r="H9" s="206"/>
      <c r="I9" s="206"/>
      <c r="J9" s="38"/>
    </row>
    <row r="10" spans="1:10" ht="12.75">
      <c r="A10" s="206"/>
      <c r="B10" s="155"/>
      <c r="C10" s="204"/>
      <c r="D10" s="204"/>
      <c r="E10" s="204"/>
      <c r="F10" s="204"/>
      <c r="G10" s="204"/>
      <c r="H10" s="206"/>
      <c r="I10" s="206"/>
      <c r="J10" s="38"/>
    </row>
    <row r="11" spans="1:10" ht="12.75">
      <c r="A11" s="95" t="s">
        <v>293</v>
      </c>
      <c r="B11" s="95"/>
      <c r="C11" s="204"/>
      <c r="D11" s="204"/>
      <c r="E11" s="204"/>
      <c r="F11" s="204"/>
      <c r="G11" s="204"/>
      <c r="H11" s="206"/>
      <c r="I11" s="206"/>
      <c r="J11" s="38"/>
    </row>
    <row r="12" spans="1:10" ht="12.75">
      <c r="A12" s="206"/>
      <c r="B12" s="155"/>
      <c r="C12" s="204"/>
      <c r="D12" s="204"/>
      <c r="E12" s="204"/>
      <c r="F12" s="204"/>
      <c r="G12" s="204"/>
      <c r="H12" s="206"/>
      <c r="I12" s="206"/>
      <c r="J12" s="38"/>
    </row>
    <row r="13" spans="1:10" ht="12.75">
      <c r="A13" s="206"/>
      <c r="B13" s="155"/>
      <c r="C13" s="204"/>
      <c r="D13" s="204"/>
      <c r="E13" s="204"/>
      <c r="F13" s="204"/>
      <c r="G13" s="204"/>
      <c r="H13" s="206"/>
      <c r="I13" s="206"/>
      <c r="J13" s="38"/>
    </row>
    <row r="14" spans="1:10" ht="12.75">
      <c r="A14" s="95" t="s">
        <v>294</v>
      </c>
      <c r="B14" s="95"/>
      <c r="C14" s="204"/>
      <c r="D14" s="204"/>
      <c r="E14" s="204"/>
      <c r="F14" s="204"/>
      <c r="G14" s="204"/>
      <c r="H14" s="206"/>
      <c r="I14" s="206"/>
      <c r="J14" s="38"/>
    </row>
    <row r="15" spans="1:10" ht="12.75">
      <c r="A15" s="211" t="s">
        <v>295</v>
      </c>
      <c r="B15" s="155"/>
      <c r="C15" s="204"/>
      <c r="D15" s="204"/>
      <c r="E15" s="204"/>
      <c r="F15" s="204"/>
      <c r="G15" s="204"/>
      <c r="H15" s="206"/>
      <c r="I15" s="206"/>
      <c r="J15" s="38"/>
    </row>
    <row r="16" spans="1:10" ht="12.75">
      <c r="A16" s="211"/>
      <c r="B16" s="155"/>
      <c r="C16" s="204"/>
      <c r="D16" s="204"/>
      <c r="E16" s="204"/>
      <c r="F16" s="204"/>
      <c r="G16" s="204"/>
      <c r="H16" s="206"/>
      <c r="I16" s="206"/>
      <c r="J16" s="38"/>
    </row>
    <row r="17" spans="1:10" ht="12.75">
      <c r="A17" s="211"/>
      <c r="B17" s="155"/>
      <c r="C17" s="204"/>
      <c r="D17" s="204"/>
      <c r="E17" s="204"/>
      <c r="F17" s="204"/>
      <c r="G17" s="204"/>
      <c r="H17" s="206"/>
      <c r="I17" s="206"/>
      <c r="J17" s="38"/>
    </row>
    <row r="18" spans="1:10" ht="12.75">
      <c r="A18" s="211" t="s">
        <v>296</v>
      </c>
      <c r="B18" s="155"/>
      <c r="C18" s="204"/>
      <c r="D18" s="204"/>
      <c r="E18" s="204"/>
      <c r="F18" s="204"/>
      <c r="G18" s="204"/>
      <c r="H18" s="206"/>
      <c r="I18" s="206"/>
      <c r="J18" s="38"/>
    </row>
    <row r="19" spans="1:10" ht="12.75">
      <c r="A19" s="211"/>
      <c r="B19" s="155"/>
      <c r="C19" s="204"/>
      <c r="D19" s="204"/>
      <c r="E19" s="204"/>
      <c r="F19" s="204"/>
      <c r="G19" s="204"/>
      <c r="H19" s="206"/>
      <c r="I19" s="206"/>
      <c r="J19" s="38"/>
    </row>
    <row r="20" spans="1:10" ht="12.75">
      <c r="A20" s="211"/>
      <c r="B20" s="155"/>
      <c r="C20" s="204"/>
      <c r="D20" s="204"/>
      <c r="E20" s="204"/>
      <c r="F20" s="204"/>
      <c r="G20" s="204"/>
      <c r="H20" s="206"/>
      <c r="I20" s="206"/>
      <c r="J20" s="38"/>
    </row>
    <row r="21" spans="1:10" ht="12.75">
      <c r="A21" s="95" t="s">
        <v>297</v>
      </c>
      <c r="B21" s="95"/>
      <c r="C21" s="204"/>
      <c r="D21" s="204"/>
      <c r="E21" s="204"/>
      <c r="F21" s="204"/>
      <c r="G21" s="204"/>
      <c r="H21" s="206"/>
      <c r="I21" s="206"/>
      <c r="J21" s="38"/>
    </row>
    <row r="22" spans="1:10" ht="12.75">
      <c r="A22" s="206"/>
      <c r="B22" s="155"/>
      <c r="C22" s="204"/>
      <c r="D22" s="204"/>
      <c r="E22" s="204"/>
      <c r="F22" s="204"/>
      <c r="G22" s="204"/>
      <c r="H22" s="206"/>
      <c r="I22" s="206"/>
      <c r="J22" s="38"/>
    </row>
    <row r="23" spans="1:10" ht="12.75">
      <c r="A23" s="206"/>
      <c r="B23" s="155"/>
      <c r="C23" s="204"/>
      <c r="D23" s="204"/>
      <c r="E23" s="204"/>
      <c r="F23" s="204"/>
      <c r="G23" s="204"/>
      <c r="H23" s="206"/>
      <c r="I23" s="206"/>
      <c r="J23" s="38"/>
    </row>
    <row r="24" spans="1:10" ht="12.75">
      <c r="A24" s="95" t="s">
        <v>298</v>
      </c>
      <c r="B24" s="95"/>
      <c r="C24" s="204"/>
      <c r="D24" s="204"/>
      <c r="E24" s="204"/>
      <c r="F24" s="204"/>
      <c r="G24" s="204"/>
      <c r="H24" s="206"/>
      <c r="I24" s="206"/>
      <c r="J24" s="38"/>
    </row>
    <row r="25" spans="1:10" ht="12.75">
      <c r="A25" s="206"/>
      <c r="B25" s="155"/>
      <c r="C25" s="204"/>
      <c r="D25" s="204"/>
      <c r="E25" s="204"/>
      <c r="F25" s="204"/>
      <c r="G25" s="204"/>
      <c r="H25" s="206"/>
      <c r="I25" s="206"/>
      <c r="J25" s="38"/>
    </row>
    <row r="26" spans="1:10" ht="12.75">
      <c r="A26" s="206"/>
      <c r="B26" s="155"/>
      <c r="C26" s="204"/>
      <c r="D26" s="204"/>
      <c r="E26" s="204"/>
      <c r="F26" s="204"/>
      <c r="G26" s="204"/>
      <c r="H26" s="206"/>
      <c r="I26" s="206"/>
      <c r="J26" s="38"/>
    </row>
    <row r="27" spans="1:10" ht="12.75">
      <c r="A27" s="95" t="s">
        <v>299</v>
      </c>
      <c r="B27" s="95"/>
      <c r="C27" s="204"/>
      <c r="D27" s="204"/>
      <c r="E27" s="204"/>
      <c r="F27" s="204"/>
      <c r="G27" s="204"/>
      <c r="H27" s="206"/>
      <c r="I27" s="206"/>
      <c r="J27" s="38"/>
    </row>
    <row r="28" spans="1:10" ht="12.75">
      <c r="A28" s="206"/>
      <c r="B28" s="155"/>
      <c r="C28" s="204"/>
      <c r="D28" s="204"/>
      <c r="E28" s="204"/>
      <c r="F28" s="204"/>
      <c r="G28" s="204"/>
      <c r="H28" s="206"/>
      <c r="I28" s="206"/>
      <c r="J28" s="38"/>
    </row>
    <row r="29" spans="1:10" ht="12.75">
      <c r="A29" s="206"/>
      <c r="B29" s="155"/>
      <c r="C29" s="204"/>
      <c r="D29" s="204"/>
      <c r="E29" s="204"/>
      <c r="F29" s="204"/>
      <c r="G29" s="204"/>
      <c r="H29" s="206"/>
      <c r="I29" s="206"/>
      <c r="J29" s="38"/>
    </row>
    <row r="30" spans="1:10" s="53" customFormat="1" ht="12.75">
      <c r="A30" s="95" t="s">
        <v>300</v>
      </c>
      <c r="B30" s="95"/>
      <c r="C30" s="204"/>
      <c r="D30" s="204"/>
      <c r="E30" s="204"/>
      <c r="F30" s="204"/>
      <c r="G30" s="204"/>
      <c r="H30" s="210"/>
      <c r="I30" s="210"/>
      <c r="J30" s="212"/>
    </row>
    <row r="31" spans="1:10" ht="12.75">
      <c r="A31" s="206"/>
      <c r="B31" s="155"/>
      <c r="C31" s="204"/>
      <c r="D31" s="204"/>
      <c r="E31" s="204"/>
      <c r="F31" s="204"/>
      <c r="G31" s="204"/>
      <c r="H31" s="206"/>
      <c r="I31" s="206"/>
      <c r="J31" s="38"/>
    </row>
    <row r="32" spans="1:10" ht="12.75">
      <c r="A32" s="206"/>
      <c r="B32" s="155"/>
      <c r="C32" s="204"/>
      <c r="D32" s="204"/>
      <c r="E32" s="204"/>
      <c r="F32" s="204"/>
      <c r="G32" s="204"/>
      <c r="H32" s="206"/>
      <c r="I32" s="206"/>
      <c r="J32" s="38"/>
    </row>
    <row r="33" spans="1:10" ht="12.75">
      <c r="A33" s="95" t="s">
        <v>301</v>
      </c>
      <c r="B33" s="95"/>
      <c r="C33" s="204"/>
      <c r="D33" s="204"/>
      <c r="E33" s="204"/>
      <c r="F33" s="204"/>
      <c r="G33" s="204"/>
      <c r="H33" s="206"/>
      <c r="I33" s="206"/>
      <c r="J33" s="38"/>
    </row>
    <row r="34" spans="1:10" ht="12.75">
      <c r="A34" s="206"/>
      <c r="B34" s="155"/>
      <c r="C34" s="204"/>
      <c r="D34" s="204"/>
      <c r="E34" s="204"/>
      <c r="F34" s="204"/>
      <c r="G34" s="204"/>
      <c r="H34" s="206"/>
      <c r="I34" s="206"/>
      <c r="J34" s="38"/>
    </row>
    <row r="35" spans="1:10" ht="12.75">
      <c r="A35" s="206"/>
      <c r="B35" s="155"/>
      <c r="C35" s="204"/>
      <c r="D35" s="204"/>
      <c r="E35" s="204"/>
      <c r="F35" s="204"/>
      <c r="G35" s="204"/>
      <c r="H35" s="206"/>
      <c r="I35" s="206"/>
      <c r="J35" s="38"/>
    </row>
    <row r="36" spans="1:10" ht="12.75">
      <c r="A36" s="814" t="s">
        <v>93</v>
      </c>
      <c r="B36" s="814"/>
      <c r="C36" s="207"/>
      <c r="D36" s="207"/>
      <c r="E36" s="207"/>
      <c r="F36" s="207"/>
      <c r="G36" s="207"/>
      <c r="H36" s="206"/>
      <c r="I36" s="206"/>
      <c r="J36" s="38"/>
    </row>
    <row r="37" spans="1:9" ht="12.75">
      <c r="A37" s="208"/>
      <c r="B37" s="208"/>
      <c r="C37" s="209"/>
      <c r="D37" s="209"/>
      <c r="E37" s="209"/>
      <c r="F37" s="209"/>
      <c r="G37" s="209"/>
      <c r="H37" s="205"/>
      <c r="I37" s="205"/>
    </row>
  </sheetData>
  <sheetProtection/>
  <mergeCells count="1">
    <mergeCell ref="A36:B3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headerFooter alignWithMargins="0">
    <oddFooter>&amp;R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1">
      <selection activeCell="M25" sqref="M25"/>
    </sheetView>
  </sheetViews>
  <sheetFormatPr defaultColWidth="9.00390625" defaultRowHeight="12.75"/>
  <cols>
    <col min="1" max="1" width="6.625" style="24" customWidth="1"/>
    <col min="2" max="2" width="8.375" style="24" bestFit="1" customWidth="1"/>
    <col min="3" max="3" width="46.375" style="24" customWidth="1"/>
    <col min="4" max="4" width="13.625" style="24" customWidth="1"/>
    <col min="5" max="5" width="12.625" style="24" customWidth="1"/>
    <col min="6" max="6" width="9.25390625" style="24" customWidth="1"/>
    <col min="7" max="8" width="7.625" style="24" customWidth="1"/>
    <col min="9" max="9" width="9.25390625" style="24" customWidth="1"/>
    <col min="10" max="16384" width="9.125" style="24" customWidth="1"/>
  </cols>
  <sheetData>
    <row r="1" spans="1:5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6"/>
    </row>
    <row r="2" spans="1:5" ht="12.75">
      <c r="A2" s="188"/>
      <c r="B2" s="189" t="s">
        <v>176</v>
      </c>
      <c r="C2" s="182">
        <f>'Kadar.ode. ТАB 1'!C2</f>
        <v>7041357</v>
      </c>
      <c r="D2" s="184"/>
      <c r="E2" s="186"/>
    </row>
    <row r="3" spans="1:5" ht="12.75">
      <c r="A3" s="188"/>
      <c r="B3" s="189" t="s">
        <v>178</v>
      </c>
      <c r="C3" s="182" t="str">
        <f>'Kadar.ode. ТАB 1'!C3</f>
        <v>31/3/2023</v>
      </c>
      <c r="D3" s="184"/>
      <c r="E3" s="186"/>
    </row>
    <row r="4" spans="1:5" ht="14.25">
      <c r="A4" s="188"/>
      <c r="B4" s="189" t="s">
        <v>177</v>
      </c>
      <c r="C4" s="183" t="s">
        <v>280</v>
      </c>
      <c r="D4" s="185"/>
      <c r="E4" s="187"/>
    </row>
    <row r="5" spans="1:5" ht="13.5" thickBot="1">
      <c r="A5" s="59"/>
      <c r="B5" s="82"/>
      <c r="C5" s="58"/>
      <c r="E5" s="2" t="s">
        <v>374</v>
      </c>
    </row>
    <row r="6" spans="1:5" s="8" customFormat="1" ht="51" customHeight="1" thickBot="1">
      <c r="A6" s="266" t="s">
        <v>52</v>
      </c>
      <c r="B6" s="267" t="s">
        <v>50</v>
      </c>
      <c r="C6" s="267" t="s">
        <v>49</v>
      </c>
      <c r="D6" s="268" t="s">
        <v>320</v>
      </c>
      <c r="E6" s="269" t="s">
        <v>321</v>
      </c>
    </row>
    <row r="7" spans="1:5" s="8" customFormat="1" ht="13.5" thickTop="1">
      <c r="A7" s="270" t="s">
        <v>114</v>
      </c>
      <c r="B7" s="271"/>
      <c r="C7" s="272"/>
      <c r="D7" s="172"/>
      <c r="E7" s="273"/>
    </row>
    <row r="8" spans="1:5" s="8" customFormat="1" ht="14.25">
      <c r="A8" s="274"/>
      <c r="B8" s="275"/>
      <c r="C8" s="275"/>
      <c r="D8" s="172"/>
      <c r="E8" s="273"/>
    </row>
    <row r="9" spans="1:5" s="8" customFormat="1" ht="14.25">
      <c r="A9" s="274"/>
      <c r="B9" s="275"/>
      <c r="C9" s="275"/>
      <c r="D9" s="172"/>
      <c r="E9" s="273"/>
    </row>
    <row r="10" spans="1:5" s="8" customFormat="1" ht="14.25">
      <c r="A10" s="276"/>
      <c r="B10" s="275"/>
      <c r="C10" s="275"/>
      <c r="D10" s="172"/>
      <c r="E10" s="273"/>
    </row>
    <row r="11" spans="1:5" s="8" customFormat="1" ht="14.25">
      <c r="A11" s="274"/>
      <c r="B11" s="275"/>
      <c r="C11" s="275"/>
      <c r="D11" s="172"/>
      <c r="E11" s="273"/>
    </row>
    <row r="12" spans="1:5" s="8" customFormat="1" ht="12.75">
      <c r="A12" s="277" t="s">
        <v>115</v>
      </c>
      <c r="B12" s="278"/>
      <c r="C12" s="279"/>
      <c r="D12" s="172"/>
      <c r="E12" s="273"/>
    </row>
    <row r="13" spans="1:5" s="8" customFormat="1" ht="14.25">
      <c r="A13" s="274"/>
      <c r="B13" s="275"/>
      <c r="C13" s="275"/>
      <c r="D13" s="172"/>
      <c r="E13" s="273"/>
    </row>
    <row r="14" spans="1:5" s="8" customFormat="1" ht="14.25">
      <c r="A14" s="274"/>
      <c r="B14" s="275"/>
      <c r="C14" s="275"/>
      <c r="D14" s="172"/>
      <c r="E14" s="273"/>
    </row>
    <row r="15" spans="1:5" s="8" customFormat="1" ht="14.25">
      <c r="A15" s="274"/>
      <c r="B15" s="275"/>
      <c r="C15" s="275"/>
      <c r="D15" s="172"/>
      <c r="E15" s="273"/>
    </row>
    <row r="16" spans="1:5" s="8" customFormat="1" ht="12.75">
      <c r="A16" s="277" t="s">
        <v>116</v>
      </c>
      <c r="B16" s="278"/>
      <c r="C16" s="279"/>
      <c r="D16" s="172"/>
      <c r="E16" s="273"/>
    </row>
    <row r="17" spans="1:5" s="8" customFormat="1" ht="14.25">
      <c r="A17" s="274"/>
      <c r="B17" s="275"/>
      <c r="C17" s="275"/>
      <c r="D17" s="172"/>
      <c r="E17" s="273"/>
    </row>
    <row r="18" spans="1:5" s="8" customFormat="1" ht="14.25">
      <c r="A18" s="274"/>
      <c r="B18" s="275"/>
      <c r="C18" s="275"/>
      <c r="D18" s="172"/>
      <c r="E18" s="273"/>
    </row>
    <row r="19" spans="1:5" s="8" customFormat="1" ht="14.25">
      <c r="A19" s="274"/>
      <c r="B19" s="275"/>
      <c r="C19" s="275"/>
      <c r="D19" s="172"/>
      <c r="E19" s="273"/>
    </row>
    <row r="20" spans="1:5" s="8" customFormat="1" ht="14.25">
      <c r="A20" s="274"/>
      <c r="B20" s="275"/>
      <c r="C20" s="275"/>
      <c r="D20" s="172"/>
      <c r="E20" s="273"/>
    </row>
    <row r="21" spans="1:5" s="8" customFormat="1" ht="12.75">
      <c r="A21" s="277" t="s">
        <v>117</v>
      </c>
      <c r="B21" s="278"/>
      <c r="C21" s="279"/>
      <c r="D21" s="172"/>
      <c r="E21" s="273"/>
    </row>
    <row r="22" spans="1:5" s="8" customFormat="1" ht="14.25">
      <c r="A22" s="280"/>
      <c r="B22" s="275"/>
      <c r="C22" s="275"/>
      <c r="D22" s="172"/>
      <c r="E22" s="273"/>
    </row>
    <row r="23" spans="1:5" s="8" customFormat="1" ht="13.5" thickBot="1">
      <c r="A23" s="281" t="s">
        <v>118</v>
      </c>
      <c r="B23" s="282"/>
      <c r="C23" s="283"/>
      <c r="D23" s="284"/>
      <c r="E23" s="285"/>
    </row>
    <row r="24" spans="1:5" ht="18" customHeight="1">
      <c r="A24" s="23"/>
      <c r="B24" s="23"/>
      <c r="C24" s="23"/>
      <c r="D24" s="23"/>
      <c r="E24" s="23"/>
    </row>
    <row r="25" spans="1:5" ht="18" customHeight="1">
      <c r="A25" s="23"/>
      <c r="B25" s="23"/>
      <c r="C25" s="23"/>
      <c r="D25" s="23" t="s">
        <v>53</v>
      </c>
      <c r="E25" s="23"/>
    </row>
    <row r="26" spans="1:5" ht="18" customHeight="1">
      <c r="A26" s="23"/>
      <c r="B26" s="23"/>
      <c r="C26" s="181"/>
      <c r="D26" s="23"/>
      <c r="E26" s="23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9"/>
  <sheetViews>
    <sheetView zoomScalePageLayoutView="0" workbookViewId="0" topLeftCell="A169">
      <selection activeCell="B13" sqref="B13"/>
    </sheetView>
  </sheetViews>
  <sheetFormatPr defaultColWidth="9.00390625" defaultRowHeight="12.75"/>
  <cols>
    <col min="1" max="1" width="16.375" style="0" customWidth="1"/>
    <col min="2" max="2" width="140.125" style="0" customWidth="1"/>
    <col min="3" max="3" width="10.875" style="0" customWidth="1"/>
  </cols>
  <sheetData>
    <row r="1" spans="1:5" ht="12.75">
      <c r="A1" s="435"/>
      <c r="B1" s="436" t="s">
        <v>175</v>
      </c>
      <c r="C1" s="561" t="str">
        <f>'[2]Kadar.ode. ТАB 1'!C1</f>
        <v>Институт за ментално здравље</v>
      </c>
      <c r="D1" s="562"/>
      <c r="E1" s="88"/>
    </row>
    <row r="2" spans="1:5" ht="12.75">
      <c r="A2" s="435"/>
      <c r="B2" s="436" t="s">
        <v>176</v>
      </c>
      <c r="C2" s="815">
        <f>'[2]Kadar.ode. ТАB 1'!C2</f>
        <v>7041357</v>
      </c>
      <c r="D2" s="816"/>
      <c r="E2" s="88"/>
    </row>
    <row r="3" spans="1:5" ht="12.75">
      <c r="A3" s="188"/>
      <c r="B3" s="189" t="s">
        <v>178</v>
      </c>
      <c r="C3" s="182" t="s">
        <v>1010</v>
      </c>
      <c r="D3" s="184"/>
      <c r="E3" s="184"/>
    </row>
    <row r="4" spans="1:5" ht="14.25">
      <c r="A4" s="435"/>
      <c r="B4" s="436" t="s">
        <v>951</v>
      </c>
      <c r="C4" s="817" t="s">
        <v>950</v>
      </c>
      <c r="D4" s="818"/>
      <c r="E4" s="818"/>
    </row>
    <row r="5" spans="1:5" ht="14.25">
      <c r="A5" s="435"/>
      <c r="B5" s="436" t="s">
        <v>217</v>
      </c>
      <c r="C5" s="440"/>
      <c r="D5" s="441"/>
      <c r="E5" s="88"/>
    </row>
    <row r="6" spans="1:5" ht="15.75">
      <c r="A6" s="148"/>
      <c r="B6" s="148"/>
      <c r="C6" s="148"/>
      <c r="D6" s="148"/>
      <c r="E6" s="85"/>
    </row>
    <row r="7" spans="1:2" ht="12.75">
      <c r="A7" s="563" t="s">
        <v>130</v>
      </c>
      <c r="B7" s="638" t="s">
        <v>218</v>
      </c>
    </row>
    <row r="8" spans="1:5" ht="16.5" customHeight="1">
      <c r="A8" s="639" t="s">
        <v>954</v>
      </c>
      <c r="B8" s="641" t="s">
        <v>955</v>
      </c>
      <c r="C8" s="454"/>
      <c r="D8" s="454"/>
      <c r="E8" s="454"/>
    </row>
    <row r="9" spans="1:5" ht="16.5" customHeight="1">
      <c r="A9" s="639" t="s">
        <v>956</v>
      </c>
      <c r="B9" s="641" t="s">
        <v>957</v>
      </c>
      <c r="C9" s="454"/>
      <c r="D9" s="454"/>
      <c r="E9" s="454"/>
    </row>
    <row r="10" spans="1:5" ht="16.5" customHeight="1">
      <c r="A10" s="639" t="s">
        <v>958</v>
      </c>
      <c r="B10" s="641" t="s">
        <v>959</v>
      </c>
      <c r="C10" s="454"/>
      <c r="D10" s="454"/>
      <c r="E10" s="454"/>
    </row>
    <row r="11" spans="1:5" ht="16.5" customHeight="1">
      <c r="A11" s="639" t="s">
        <v>960</v>
      </c>
      <c r="B11" s="641" t="s">
        <v>961</v>
      </c>
      <c r="C11" s="454"/>
      <c r="D11" s="454"/>
      <c r="E11" s="454"/>
    </row>
    <row r="12" spans="1:5" ht="16.5" customHeight="1">
      <c r="A12" s="620" t="s">
        <v>802</v>
      </c>
      <c r="B12" s="642" t="s">
        <v>803</v>
      </c>
      <c r="C12" s="454"/>
      <c r="D12" s="454"/>
      <c r="E12" s="454"/>
    </row>
    <row r="13" spans="1:5" ht="16.5" customHeight="1">
      <c r="A13" s="619" t="s">
        <v>804</v>
      </c>
      <c r="B13" s="642" t="s">
        <v>805</v>
      </c>
      <c r="C13" s="454"/>
      <c r="D13" s="454"/>
      <c r="E13" s="454"/>
    </row>
    <row r="14" spans="1:5" ht="16.5" customHeight="1">
      <c r="A14" s="619" t="s">
        <v>800</v>
      </c>
      <c r="B14" s="642" t="s">
        <v>953</v>
      </c>
      <c r="C14" s="454"/>
      <c r="D14" s="454"/>
      <c r="E14" s="454"/>
    </row>
    <row r="15" spans="1:5" ht="16.5" customHeight="1">
      <c r="A15" s="619" t="s">
        <v>562</v>
      </c>
      <c r="B15" s="642" t="s">
        <v>791</v>
      </c>
      <c r="C15" s="454"/>
      <c r="D15" s="454"/>
      <c r="E15" s="454"/>
    </row>
    <row r="16" spans="1:5" ht="16.5" customHeight="1">
      <c r="A16" s="619" t="s">
        <v>563</v>
      </c>
      <c r="B16" s="642" t="s">
        <v>792</v>
      </c>
      <c r="C16" s="454"/>
      <c r="D16" s="454"/>
      <c r="E16" s="454"/>
    </row>
    <row r="17" spans="1:5" ht="16.5" customHeight="1">
      <c r="A17" s="619" t="s">
        <v>564</v>
      </c>
      <c r="B17" s="642" t="s">
        <v>793</v>
      </c>
      <c r="C17" s="454"/>
      <c r="D17" s="454"/>
      <c r="E17" s="454"/>
    </row>
    <row r="18" spans="1:5" ht="16.5" customHeight="1">
      <c r="A18" s="619" t="s">
        <v>796</v>
      </c>
      <c r="B18" s="642" t="s">
        <v>797</v>
      </c>
      <c r="C18" s="454"/>
      <c r="D18" s="454"/>
      <c r="E18" s="454"/>
    </row>
    <row r="19" spans="1:5" ht="16.5" customHeight="1">
      <c r="A19" s="620" t="s">
        <v>794</v>
      </c>
      <c r="B19" s="642" t="s">
        <v>795</v>
      </c>
      <c r="C19" s="454"/>
      <c r="D19" s="454"/>
      <c r="E19" s="454"/>
    </row>
    <row r="20" spans="1:5" ht="16.5" customHeight="1">
      <c r="A20" s="619" t="s">
        <v>798</v>
      </c>
      <c r="B20" s="642" t="s">
        <v>952</v>
      </c>
      <c r="C20" s="454"/>
      <c r="D20" s="454"/>
      <c r="E20" s="454"/>
    </row>
    <row r="21" spans="1:2" ht="16.5" customHeight="1">
      <c r="A21" s="621">
        <v>90003</v>
      </c>
      <c r="B21" s="643" t="s">
        <v>577</v>
      </c>
    </row>
    <row r="22" spans="1:2" ht="16.5" customHeight="1">
      <c r="A22" s="621">
        <v>90009</v>
      </c>
      <c r="B22" s="643" t="s">
        <v>578</v>
      </c>
    </row>
    <row r="23" spans="1:2" ht="16.5" customHeight="1">
      <c r="A23" s="621">
        <v>90041</v>
      </c>
      <c r="B23" s="643" t="s">
        <v>579</v>
      </c>
    </row>
    <row r="24" spans="1:2" ht="16.5" customHeight="1">
      <c r="A24" s="621">
        <v>90042</v>
      </c>
      <c r="B24" s="643" t="s">
        <v>580</v>
      </c>
    </row>
    <row r="25" spans="1:2" ht="16.5" customHeight="1">
      <c r="A25" s="621">
        <v>90045</v>
      </c>
      <c r="B25" s="643" t="s">
        <v>581</v>
      </c>
    </row>
    <row r="26" spans="1:2" ht="16.5" customHeight="1">
      <c r="A26" s="621">
        <v>90080</v>
      </c>
      <c r="B26" s="388" t="s">
        <v>807</v>
      </c>
    </row>
    <row r="27" spans="1:2" ht="16.5" customHeight="1">
      <c r="A27" s="621">
        <v>90911</v>
      </c>
      <c r="B27" s="643" t="s">
        <v>582</v>
      </c>
    </row>
    <row r="28" spans="1:2" ht="16.5" customHeight="1">
      <c r="A28" s="621">
        <v>90912</v>
      </c>
      <c r="B28" s="643" t="s">
        <v>583</v>
      </c>
    </row>
    <row r="29" spans="1:2" ht="16.5" customHeight="1">
      <c r="A29" s="622">
        <v>130216</v>
      </c>
      <c r="B29" s="623" t="s">
        <v>808</v>
      </c>
    </row>
    <row r="30" spans="1:2" ht="16.5" customHeight="1">
      <c r="A30" s="622">
        <v>130218</v>
      </c>
      <c r="B30" s="623" t="s">
        <v>809</v>
      </c>
    </row>
    <row r="31" spans="1:2" ht="16.5" customHeight="1">
      <c r="A31" s="622">
        <v>241020</v>
      </c>
      <c r="B31" s="623" t="s">
        <v>810</v>
      </c>
    </row>
    <row r="32" spans="1:2" ht="16.5" customHeight="1">
      <c r="A32" s="622">
        <v>241021</v>
      </c>
      <c r="B32" s="623" t="s">
        <v>772</v>
      </c>
    </row>
    <row r="33" spans="1:2" ht="16.5" customHeight="1">
      <c r="A33" s="622">
        <v>241025</v>
      </c>
      <c r="B33" s="624" t="s">
        <v>773</v>
      </c>
    </row>
    <row r="34" spans="1:2" ht="16.5" customHeight="1">
      <c r="A34" s="622">
        <v>241026</v>
      </c>
      <c r="B34" s="624" t="s">
        <v>774</v>
      </c>
    </row>
    <row r="35" spans="1:2" ht="16.5" customHeight="1">
      <c r="A35" s="622">
        <v>241027</v>
      </c>
      <c r="B35" s="624" t="s">
        <v>775</v>
      </c>
    </row>
    <row r="36" spans="1:2" ht="16.5" customHeight="1">
      <c r="A36" s="622">
        <v>241028</v>
      </c>
      <c r="B36" s="623" t="s">
        <v>776</v>
      </c>
    </row>
    <row r="37" spans="1:2" ht="16.5" customHeight="1">
      <c r="A37" s="622">
        <v>241029</v>
      </c>
      <c r="B37" s="623" t="s">
        <v>777</v>
      </c>
    </row>
    <row r="38" spans="1:2" ht="16.5" customHeight="1">
      <c r="A38" s="622">
        <v>241030</v>
      </c>
      <c r="B38" s="623" t="s">
        <v>778</v>
      </c>
    </row>
    <row r="39" spans="1:2" ht="16.5" customHeight="1">
      <c r="A39" s="622">
        <v>241032</v>
      </c>
      <c r="B39" s="623" t="s">
        <v>779</v>
      </c>
    </row>
    <row r="40" spans="1:2" ht="16.5" customHeight="1">
      <c r="A40" s="622">
        <v>250103</v>
      </c>
      <c r="B40" s="623" t="s">
        <v>811</v>
      </c>
    </row>
    <row r="41" spans="1:2" ht="16.5" customHeight="1">
      <c r="A41" s="622">
        <v>260076</v>
      </c>
      <c r="B41" s="623" t="s">
        <v>812</v>
      </c>
    </row>
    <row r="42" spans="1:2" ht="16.5" customHeight="1">
      <c r="A42" s="622">
        <v>270102</v>
      </c>
      <c r="B42" s="623" t="s">
        <v>813</v>
      </c>
    </row>
    <row r="43" spans="1:2" ht="16.5" customHeight="1">
      <c r="A43" s="622">
        <v>270103</v>
      </c>
      <c r="B43" s="623" t="s">
        <v>814</v>
      </c>
    </row>
    <row r="44" spans="1:2" ht="16.5" customHeight="1">
      <c r="A44" s="622" t="s">
        <v>815</v>
      </c>
      <c r="B44" s="623" t="s">
        <v>816</v>
      </c>
    </row>
    <row r="45" spans="1:2" ht="16.5" customHeight="1">
      <c r="A45" s="625">
        <v>310001</v>
      </c>
      <c r="B45" s="388" t="s">
        <v>817</v>
      </c>
    </row>
    <row r="46" spans="1:2" ht="16.5" customHeight="1">
      <c r="A46" s="625">
        <v>310002</v>
      </c>
      <c r="B46" s="388" t="s">
        <v>818</v>
      </c>
    </row>
    <row r="47" spans="1:2" ht="16.5" customHeight="1">
      <c r="A47" s="625">
        <v>310003</v>
      </c>
      <c r="B47" s="388" t="s">
        <v>819</v>
      </c>
    </row>
    <row r="48" spans="1:2" ht="16.5" customHeight="1">
      <c r="A48" s="625">
        <v>310012</v>
      </c>
      <c r="B48" s="388" t="s">
        <v>820</v>
      </c>
    </row>
    <row r="49" spans="1:2" ht="16.5" customHeight="1">
      <c r="A49" s="625">
        <v>310013</v>
      </c>
      <c r="B49" s="388" t="s">
        <v>821</v>
      </c>
    </row>
    <row r="50" spans="1:2" ht="16.5" customHeight="1">
      <c r="A50" s="625">
        <v>310015</v>
      </c>
      <c r="B50" s="388" t="s">
        <v>822</v>
      </c>
    </row>
    <row r="51" spans="1:2" ht="16.5" customHeight="1">
      <c r="A51" s="625">
        <v>310016</v>
      </c>
      <c r="B51" s="388" t="s">
        <v>823</v>
      </c>
    </row>
    <row r="52" spans="1:2" ht="16.5" customHeight="1">
      <c r="A52" s="626" t="s">
        <v>824</v>
      </c>
      <c r="B52" s="623" t="s">
        <v>825</v>
      </c>
    </row>
    <row r="53" spans="1:2" ht="16.5" customHeight="1">
      <c r="A53" s="622" t="s">
        <v>584</v>
      </c>
      <c r="B53" s="623" t="s">
        <v>585</v>
      </c>
    </row>
    <row r="54" spans="1:2" ht="16.5" customHeight="1">
      <c r="A54" s="637" t="s">
        <v>826</v>
      </c>
      <c r="B54" s="623" t="s">
        <v>827</v>
      </c>
    </row>
    <row r="55" spans="1:2" ht="16.5" customHeight="1">
      <c r="A55" s="626" t="s">
        <v>828</v>
      </c>
      <c r="B55" s="623" t="s">
        <v>829</v>
      </c>
    </row>
    <row r="56" spans="1:2" ht="16.5" customHeight="1">
      <c r="A56" s="625" t="s">
        <v>589</v>
      </c>
      <c r="B56" s="643" t="s">
        <v>590</v>
      </c>
    </row>
    <row r="57" spans="1:2" ht="16.5" customHeight="1">
      <c r="A57" s="627" t="s">
        <v>591</v>
      </c>
      <c r="B57" s="644" t="s">
        <v>592</v>
      </c>
    </row>
    <row r="58" spans="1:2" ht="16.5" customHeight="1">
      <c r="A58" s="627" t="s">
        <v>593</v>
      </c>
      <c r="B58" s="645" t="s">
        <v>594</v>
      </c>
    </row>
    <row r="59" spans="1:2" ht="16.5" customHeight="1">
      <c r="A59" s="627" t="s">
        <v>595</v>
      </c>
      <c r="B59" s="645" t="s">
        <v>596</v>
      </c>
    </row>
    <row r="60" spans="1:2" ht="16.5" customHeight="1">
      <c r="A60" s="627" t="s">
        <v>597</v>
      </c>
      <c r="B60" s="645" t="s">
        <v>598</v>
      </c>
    </row>
    <row r="61" spans="1:2" ht="16.5" customHeight="1">
      <c r="A61" s="627" t="s">
        <v>599</v>
      </c>
      <c r="B61" s="645" t="s">
        <v>600</v>
      </c>
    </row>
    <row r="62" spans="1:2" ht="16.5" customHeight="1">
      <c r="A62" s="627" t="s">
        <v>601</v>
      </c>
      <c r="B62" s="645" t="s">
        <v>602</v>
      </c>
    </row>
    <row r="63" spans="1:2" ht="16.5" customHeight="1">
      <c r="A63" s="627" t="s">
        <v>603</v>
      </c>
      <c r="B63" s="645" t="s">
        <v>604</v>
      </c>
    </row>
    <row r="64" spans="1:2" ht="16.5" customHeight="1">
      <c r="A64" s="627" t="s">
        <v>605</v>
      </c>
      <c r="B64" s="645" t="s">
        <v>606</v>
      </c>
    </row>
    <row r="65" spans="1:2" ht="16.5" customHeight="1">
      <c r="A65" s="627" t="s">
        <v>607</v>
      </c>
      <c r="B65" s="645" t="s">
        <v>608</v>
      </c>
    </row>
    <row r="66" spans="1:2" ht="16.5" customHeight="1">
      <c r="A66" s="628" t="s">
        <v>609</v>
      </c>
      <c r="B66" s="645" t="s">
        <v>610</v>
      </c>
    </row>
    <row r="67" spans="1:2" ht="16.5" customHeight="1">
      <c r="A67" s="628" t="s">
        <v>611</v>
      </c>
      <c r="B67" s="645" t="s">
        <v>612</v>
      </c>
    </row>
    <row r="68" spans="1:2" ht="16.5" customHeight="1">
      <c r="A68" s="628" t="s">
        <v>613</v>
      </c>
      <c r="B68" s="645" t="s">
        <v>614</v>
      </c>
    </row>
    <row r="69" spans="1:2" ht="16.5" customHeight="1">
      <c r="A69" s="628" t="s">
        <v>615</v>
      </c>
      <c r="B69" s="645" t="s">
        <v>616</v>
      </c>
    </row>
    <row r="70" spans="1:2" ht="16.5" customHeight="1">
      <c r="A70" s="628" t="s">
        <v>617</v>
      </c>
      <c r="B70" s="645" t="s">
        <v>618</v>
      </c>
    </row>
    <row r="71" spans="1:2" ht="16.5" customHeight="1">
      <c r="A71" s="628" t="s">
        <v>619</v>
      </c>
      <c r="B71" s="645" t="s">
        <v>620</v>
      </c>
    </row>
    <row r="72" spans="1:2" ht="16.5" customHeight="1">
      <c r="A72" s="628" t="s">
        <v>621</v>
      </c>
      <c r="B72" s="645" t="s">
        <v>622</v>
      </c>
    </row>
    <row r="73" spans="1:2" ht="16.5" customHeight="1">
      <c r="A73" s="622" t="s">
        <v>830</v>
      </c>
      <c r="B73" s="623" t="s">
        <v>831</v>
      </c>
    </row>
    <row r="74" spans="1:2" ht="16.5" customHeight="1">
      <c r="A74" s="629" t="s">
        <v>623</v>
      </c>
      <c r="B74" s="645" t="s">
        <v>624</v>
      </c>
    </row>
    <row r="75" spans="1:2" ht="16.5" customHeight="1">
      <c r="A75" s="628" t="s">
        <v>625</v>
      </c>
      <c r="B75" s="645" t="s">
        <v>626</v>
      </c>
    </row>
    <row r="76" spans="1:2" ht="16.5" customHeight="1">
      <c r="A76" s="628" t="s">
        <v>832</v>
      </c>
      <c r="B76" s="645" t="s">
        <v>627</v>
      </c>
    </row>
    <row r="77" spans="1:2" ht="16.5" customHeight="1">
      <c r="A77" s="628" t="s">
        <v>628</v>
      </c>
      <c r="B77" s="645" t="s">
        <v>629</v>
      </c>
    </row>
    <row r="78" spans="1:2" ht="16.5" customHeight="1">
      <c r="A78" s="628" t="s">
        <v>630</v>
      </c>
      <c r="B78" s="645" t="s">
        <v>631</v>
      </c>
    </row>
    <row r="79" spans="1:2" ht="16.5" customHeight="1">
      <c r="A79" s="628" t="s">
        <v>632</v>
      </c>
      <c r="B79" s="645" t="s">
        <v>633</v>
      </c>
    </row>
    <row r="80" spans="1:2" ht="16.5" customHeight="1">
      <c r="A80" s="629" t="s">
        <v>634</v>
      </c>
      <c r="B80" s="645" t="s">
        <v>635</v>
      </c>
    </row>
    <row r="81" spans="1:2" ht="16.5" customHeight="1">
      <c r="A81" s="629" t="s">
        <v>636</v>
      </c>
      <c r="B81" s="645" t="s">
        <v>637</v>
      </c>
    </row>
    <row r="82" spans="1:2" ht="16.5" customHeight="1">
      <c r="A82" s="629" t="s">
        <v>638</v>
      </c>
      <c r="B82" s="645" t="s">
        <v>639</v>
      </c>
    </row>
    <row r="83" spans="1:2" ht="16.5" customHeight="1">
      <c r="A83" s="629" t="s">
        <v>640</v>
      </c>
      <c r="B83" s="645" t="s">
        <v>641</v>
      </c>
    </row>
    <row r="84" spans="1:2" ht="16.5" customHeight="1">
      <c r="A84" s="629" t="s">
        <v>642</v>
      </c>
      <c r="B84" s="645" t="s">
        <v>643</v>
      </c>
    </row>
    <row r="85" spans="1:2" ht="16.5" customHeight="1">
      <c r="A85" s="629" t="s">
        <v>833</v>
      </c>
      <c r="B85" s="645" t="s">
        <v>834</v>
      </c>
    </row>
    <row r="86" spans="1:2" ht="16.5" customHeight="1">
      <c r="A86" s="629" t="s">
        <v>835</v>
      </c>
      <c r="B86" s="645" t="s">
        <v>764</v>
      </c>
    </row>
    <row r="87" spans="1:2" ht="16.5" customHeight="1">
      <c r="A87" s="629" t="s">
        <v>644</v>
      </c>
      <c r="B87" s="645" t="s">
        <v>645</v>
      </c>
    </row>
    <row r="88" spans="1:2" ht="16.5" customHeight="1">
      <c r="A88" s="629" t="s">
        <v>646</v>
      </c>
      <c r="B88" s="645" t="s">
        <v>647</v>
      </c>
    </row>
    <row r="89" spans="1:2" ht="16.5" customHeight="1">
      <c r="A89" s="629" t="s">
        <v>648</v>
      </c>
      <c r="B89" s="645" t="s">
        <v>649</v>
      </c>
    </row>
    <row r="90" spans="1:2" ht="16.5" customHeight="1">
      <c r="A90" s="629" t="s">
        <v>650</v>
      </c>
      <c r="B90" s="645" t="s">
        <v>651</v>
      </c>
    </row>
    <row r="91" spans="1:2" ht="16.5" customHeight="1">
      <c r="A91" s="629" t="s">
        <v>652</v>
      </c>
      <c r="B91" s="645" t="s">
        <v>653</v>
      </c>
    </row>
    <row r="92" spans="1:2" ht="16.5" customHeight="1">
      <c r="A92" s="629" t="s">
        <v>654</v>
      </c>
      <c r="B92" s="645" t="s">
        <v>655</v>
      </c>
    </row>
    <row r="93" spans="1:2" ht="16.5" customHeight="1">
      <c r="A93" s="629" t="s">
        <v>656</v>
      </c>
      <c r="B93" s="645" t="s">
        <v>657</v>
      </c>
    </row>
    <row r="94" spans="1:2" ht="16.5" customHeight="1">
      <c r="A94" s="629" t="s">
        <v>658</v>
      </c>
      <c r="B94" s="645" t="s">
        <v>659</v>
      </c>
    </row>
    <row r="95" spans="1:2" ht="16.5" customHeight="1">
      <c r="A95" s="629" t="s">
        <v>660</v>
      </c>
      <c r="B95" s="645" t="s">
        <v>661</v>
      </c>
    </row>
    <row r="96" spans="1:2" ht="16.5" customHeight="1">
      <c r="A96" s="629" t="s">
        <v>662</v>
      </c>
      <c r="B96" s="645" t="s">
        <v>663</v>
      </c>
    </row>
    <row r="97" spans="1:2" ht="16.5" customHeight="1">
      <c r="A97" s="629" t="s">
        <v>664</v>
      </c>
      <c r="B97" s="645" t="s">
        <v>665</v>
      </c>
    </row>
    <row r="98" spans="1:2" ht="16.5" customHeight="1">
      <c r="A98" s="629" t="s">
        <v>666</v>
      </c>
      <c r="B98" s="645" t="s">
        <v>667</v>
      </c>
    </row>
    <row r="99" spans="1:2" ht="16.5" customHeight="1">
      <c r="A99" s="629" t="s">
        <v>836</v>
      </c>
      <c r="B99" s="645" t="s">
        <v>837</v>
      </c>
    </row>
    <row r="100" spans="1:2" ht="16.5" customHeight="1">
      <c r="A100" s="629" t="s">
        <v>838</v>
      </c>
      <c r="B100" s="645" t="s">
        <v>839</v>
      </c>
    </row>
    <row r="101" spans="1:2" ht="16.5" customHeight="1">
      <c r="A101" s="629" t="s">
        <v>668</v>
      </c>
      <c r="B101" s="645" t="s">
        <v>669</v>
      </c>
    </row>
    <row r="102" spans="1:2" ht="16.5" customHeight="1">
      <c r="A102" s="629" t="s">
        <v>670</v>
      </c>
      <c r="B102" s="645" t="s">
        <v>671</v>
      </c>
    </row>
    <row r="103" spans="1:2" ht="16.5" customHeight="1">
      <c r="A103" s="622" t="s">
        <v>840</v>
      </c>
      <c r="B103" s="623" t="s">
        <v>841</v>
      </c>
    </row>
    <row r="104" spans="1:2" ht="16.5" customHeight="1">
      <c r="A104" s="622" t="s">
        <v>842</v>
      </c>
      <c r="B104" s="623" t="s">
        <v>843</v>
      </c>
    </row>
    <row r="105" spans="1:2" ht="16.5" customHeight="1">
      <c r="A105" s="622" t="s">
        <v>844</v>
      </c>
      <c r="B105" s="623" t="s">
        <v>845</v>
      </c>
    </row>
    <row r="106" spans="1:2" ht="16.5" customHeight="1">
      <c r="A106" s="622" t="s">
        <v>846</v>
      </c>
      <c r="B106" s="623" t="s">
        <v>847</v>
      </c>
    </row>
    <row r="107" spans="1:2" ht="16.5" customHeight="1">
      <c r="A107" s="622" t="s">
        <v>848</v>
      </c>
      <c r="B107" s="623" t="s">
        <v>849</v>
      </c>
    </row>
    <row r="108" spans="1:2" ht="16.5" customHeight="1">
      <c r="A108" s="622" t="s">
        <v>769</v>
      </c>
      <c r="B108" s="623" t="s">
        <v>770</v>
      </c>
    </row>
    <row r="109" spans="1:2" ht="16.5" customHeight="1">
      <c r="A109" s="622" t="s">
        <v>771</v>
      </c>
      <c r="B109" s="623" t="s">
        <v>850</v>
      </c>
    </row>
    <row r="110" spans="1:2" ht="16.5" customHeight="1">
      <c r="A110" s="629" t="s">
        <v>672</v>
      </c>
      <c r="B110" s="645" t="s">
        <v>673</v>
      </c>
    </row>
    <row r="111" spans="1:2" ht="16.5" customHeight="1">
      <c r="A111" s="629" t="s">
        <v>674</v>
      </c>
      <c r="B111" s="645" t="s">
        <v>675</v>
      </c>
    </row>
    <row r="112" spans="1:2" ht="16.5" customHeight="1">
      <c r="A112" s="629" t="s">
        <v>676</v>
      </c>
      <c r="B112" s="645" t="s">
        <v>677</v>
      </c>
    </row>
    <row r="113" spans="1:2" ht="16.5" customHeight="1">
      <c r="A113" s="629" t="s">
        <v>678</v>
      </c>
      <c r="B113" s="645" t="s">
        <v>679</v>
      </c>
    </row>
    <row r="114" spans="1:2" ht="16.5" customHeight="1">
      <c r="A114" s="625" t="s">
        <v>680</v>
      </c>
      <c r="B114" s="646" t="s">
        <v>681</v>
      </c>
    </row>
    <row r="115" spans="1:2" ht="16.5" customHeight="1">
      <c r="A115" s="625" t="s">
        <v>682</v>
      </c>
      <c r="B115" s="646" t="s">
        <v>683</v>
      </c>
    </row>
    <row r="116" spans="1:2" ht="16.5" customHeight="1">
      <c r="A116" s="622" t="s">
        <v>851</v>
      </c>
      <c r="B116" s="646" t="s">
        <v>852</v>
      </c>
    </row>
    <row r="117" spans="1:2" ht="16.5" customHeight="1">
      <c r="A117" s="625" t="s">
        <v>684</v>
      </c>
      <c r="B117" s="646" t="s">
        <v>685</v>
      </c>
    </row>
    <row r="118" spans="1:2" ht="16.5" customHeight="1">
      <c r="A118" s="625" t="s">
        <v>853</v>
      </c>
      <c r="B118" s="646" t="s">
        <v>854</v>
      </c>
    </row>
    <row r="119" spans="1:2" ht="16.5" customHeight="1">
      <c r="A119" s="625" t="s">
        <v>855</v>
      </c>
      <c r="B119" s="646" t="s">
        <v>856</v>
      </c>
    </row>
    <row r="120" spans="1:2" ht="16.5" customHeight="1">
      <c r="A120" s="628" t="s">
        <v>686</v>
      </c>
      <c r="B120" s="647" t="s">
        <v>687</v>
      </c>
    </row>
    <row r="121" spans="1:2" ht="16.5" customHeight="1">
      <c r="A121" s="628" t="s">
        <v>857</v>
      </c>
      <c r="B121" s="647" t="s">
        <v>858</v>
      </c>
    </row>
    <row r="122" spans="1:3" s="452" customFormat="1" ht="16.5" customHeight="1">
      <c r="A122" s="655" t="s">
        <v>688</v>
      </c>
      <c r="B122" s="656" t="s">
        <v>978</v>
      </c>
      <c r="C122" s="651"/>
    </row>
    <row r="123" spans="1:3" s="452" customFormat="1" ht="16.5" customHeight="1">
      <c r="A123" s="655" t="s">
        <v>689</v>
      </c>
      <c r="B123" s="656" t="s">
        <v>690</v>
      </c>
      <c r="C123" s="651"/>
    </row>
    <row r="124" spans="1:2" ht="16.5" customHeight="1">
      <c r="A124" s="625" t="s">
        <v>691</v>
      </c>
      <c r="B124" s="646" t="s">
        <v>692</v>
      </c>
    </row>
    <row r="125" spans="1:2" ht="16.5" customHeight="1">
      <c r="A125" s="625" t="s">
        <v>859</v>
      </c>
      <c r="B125" s="646" t="s">
        <v>860</v>
      </c>
    </row>
    <row r="126" spans="1:2" ht="16.5" customHeight="1">
      <c r="A126" s="625" t="s">
        <v>861</v>
      </c>
      <c r="B126" s="646" t="s">
        <v>862</v>
      </c>
    </row>
    <row r="127" spans="1:2" ht="16.5" customHeight="1">
      <c r="A127" s="625" t="s">
        <v>863</v>
      </c>
      <c r="B127" s="646" t="s">
        <v>864</v>
      </c>
    </row>
    <row r="128" spans="1:2" ht="16.5" customHeight="1">
      <c r="A128" s="625" t="s">
        <v>865</v>
      </c>
      <c r="B128" s="646" t="s">
        <v>866</v>
      </c>
    </row>
    <row r="129" spans="1:2" ht="16.5" customHeight="1">
      <c r="A129" s="625" t="s">
        <v>867</v>
      </c>
      <c r="B129" s="646" t="s">
        <v>868</v>
      </c>
    </row>
    <row r="130" spans="1:2" ht="16.5" customHeight="1">
      <c r="A130" s="629" t="s">
        <v>693</v>
      </c>
      <c r="B130" s="645" t="s">
        <v>694</v>
      </c>
    </row>
    <row r="131" spans="1:2" ht="16.5" customHeight="1">
      <c r="A131" s="625" t="s">
        <v>695</v>
      </c>
      <c r="B131" s="646" t="s">
        <v>696</v>
      </c>
    </row>
    <row r="132" spans="1:2" ht="16.5" customHeight="1">
      <c r="A132" s="625" t="s">
        <v>697</v>
      </c>
      <c r="B132" s="646" t="s">
        <v>698</v>
      </c>
    </row>
    <row r="133" spans="1:2" ht="16.5" customHeight="1">
      <c r="A133" s="625" t="s">
        <v>869</v>
      </c>
      <c r="B133" s="646" t="s">
        <v>870</v>
      </c>
    </row>
    <row r="134" spans="1:2" ht="16.5" customHeight="1">
      <c r="A134" s="622" t="s">
        <v>871</v>
      </c>
      <c r="B134" s="623" t="s">
        <v>872</v>
      </c>
    </row>
    <row r="135" spans="1:2" ht="16.5" customHeight="1">
      <c r="A135" s="622" t="s">
        <v>699</v>
      </c>
      <c r="B135" s="645" t="s">
        <v>700</v>
      </c>
    </row>
    <row r="136" spans="1:2" ht="16.5" customHeight="1">
      <c r="A136" s="625" t="s">
        <v>701</v>
      </c>
      <c r="B136" s="646" t="s">
        <v>702</v>
      </c>
    </row>
    <row r="137" spans="1:2" ht="16.5" customHeight="1">
      <c r="A137" s="625" t="s">
        <v>703</v>
      </c>
      <c r="B137" s="646" t="s">
        <v>704</v>
      </c>
    </row>
    <row r="138" spans="1:2" ht="16.5" customHeight="1">
      <c r="A138" s="625" t="s">
        <v>705</v>
      </c>
      <c r="B138" s="646" t="s">
        <v>706</v>
      </c>
    </row>
    <row r="139" spans="1:2" ht="16.5" customHeight="1">
      <c r="A139" s="629" t="s">
        <v>707</v>
      </c>
      <c r="B139" s="645" t="s">
        <v>873</v>
      </c>
    </row>
    <row r="140" spans="1:2" ht="16.5" customHeight="1">
      <c r="A140" s="625" t="s">
        <v>708</v>
      </c>
      <c r="B140" s="646" t="s">
        <v>709</v>
      </c>
    </row>
    <row r="141" spans="1:2" ht="16.5" customHeight="1">
      <c r="A141" s="622" t="s">
        <v>710</v>
      </c>
      <c r="B141" s="623" t="s">
        <v>711</v>
      </c>
    </row>
    <row r="142" spans="1:2" ht="16.5" customHeight="1">
      <c r="A142" s="622" t="s">
        <v>712</v>
      </c>
      <c r="B142" s="623" t="s">
        <v>713</v>
      </c>
    </row>
    <row r="143" spans="1:2" ht="16.5" customHeight="1">
      <c r="A143" s="622" t="s">
        <v>714</v>
      </c>
      <c r="B143" s="623" t="s">
        <v>715</v>
      </c>
    </row>
    <row r="144" spans="1:2" ht="16.5" customHeight="1">
      <c r="A144" s="622" t="s">
        <v>716</v>
      </c>
      <c r="B144" s="623" t="s">
        <v>717</v>
      </c>
    </row>
    <row r="145" spans="1:2" ht="16.5" customHeight="1">
      <c r="A145" s="622" t="s">
        <v>718</v>
      </c>
      <c r="B145" s="623" t="s">
        <v>719</v>
      </c>
    </row>
    <row r="146" spans="1:2" ht="16.5" customHeight="1">
      <c r="A146" s="622" t="s">
        <v>874</v>
      </c>
      <c r="B146" s="623" t="s">
        <v>875</v>
      </c>
    </row>
    <row r="147" spans="1:2" ht="16.5" customHeight="1">
      <c r="A147" s="640" t="s">
        <v>876</v>
      </c>
      <c r="B147" s="388" t="s">
        <v>877</v>
      </c>
    </row>
    <row r="148" spans="1:2" ht="16.5" customHeight="1">
      <c r="A148" s="640" t="s">
        <v>728</v>
      </c>
      <c r="B148" s="645" t="s">
        <v>729</v>
      </c>
    </row>
    <row r="149" spans="1:2" ht="16.5" customHeight="1">
      <c r="A149" s="637" t="s">
        <v>880</v>
      </c>
      <c r="B149" s="645" t="s">
        <v>881</v>
      </c>
    </row>
    <row r="150" spans="1:2" ht="16.5" customHeight="1">
      <c r="A150" s="640" t="s">
        <v>731</v>
      </c>
      <c r="B150" s="645" t="s">
        <v>732</v>
      </c>
    </row>
    <row r="151" spans="1:2" ht="16.5" customHeight="1">
      <c r="A151" s="640" t="s">
        <v>733</v>
      </c>
      <c r="B151" s="645" t="s">
        <v>734</v>
      </c>
    </row>
    <row r="152" spans="1:2" ht="16.5" customHeight="1">
      <c r="A152" s="626" t="s">
        <v>883</v>
      </c>
      <c r="B152" s="388" t="s">
        <v>884</v>
      </c>
    </row>
    <row r="153" spans="1:2" ht="16.5" customHeight="1">
      <c r="A153" s="626" t="s">
        <v>885</v>
      </c>
      <c r="B153" s="388" t="s">
        <v>886</v>
      </c>
    </row>
    <row r="154" spans="1:2" ht="16.5" customHeight="1">
      <c r="A154" s="626" t="s">
        <v>887</v>
      </c>
      <c r="B154" s="388" t="s">
        <v>888</v>
      </c>
    </row>
    <row r="155" spans="1:2" ht="16.5" customHeight="1">
      <c r="A155" s="626" t="s">
        <v>889</v>
      </c>
      <c r="B155" s="388" t="s">
        <v>586</v>
      </c>
    </row>
    <row r="156" spans="1:2" ht="16.5" customHeight="1">
      <c r="A156" s="626" t="s">
        <v>890</v>
      </c>
      <c r="B156" s="388" t="s">
        <v>587</v>
      </c>
    </row>
    <row r="157" spans="1:2" ht="16.5" customHeight="1">
      <c r="A157" s="626" t="s">
        <v>891</v>
      </c>
      <c r="B157" s="388" t="s">
        <v>588</v>
      </c>
    </row>
    <row r="158" spans="1:2" ht="16.5" customHeight="1">
      <c r="A158" s="626" t="s">
        <v>892</v>
      </c>
      <c r="B158" s="388" t="s">
        <v>893</v>
      </c>
    </row>
    <row r="159" spans="1:2" ht="16.5" customHeight="1">
      <c r="A159" s="626" t="s">
        <v>894</v>
      </c>
      <c r="B159" s="388" t="s">
        <v>629</v>
      </c>
    </row>
    <row r="160" spans="1:2" ht="16.5" customHeight="1">
      <c r="A160" s="626" t="s">
        <v>899</v>
      </c>
      <c r="B160" s="623" t="s">
        <v>825</v>
      </c>
    </row>
    <row r="161" spans="1:2" ht="16.5" customHeight="1">
      <c r="A161" s="626" t="s">
        <v>741</v>
      </c>
      <c r="B161" s="623" t="s">
        <v>742</v>
      </c>
    </row>
    <row r="162" spans="1:2" ht="16.5" customHeight="1">
      <c r="A162" s="630" t="s">
        <v>745</v>
      </c>
      <c r="B162" s="623" t="s">
        <v>746</v>
      </c>
    </row>
    <row r="163" spans="1:2" ht="16.5" customHeight="1">
      <c r="A163" s="631" t="s">
        <v>747</v>
      </c>
      <c r="B163" s="632" t="s">
        <v>904</v>
      </c>
    </row>
    <row r="164" spans="1:2" ht="16.5" customHeight="1">
      <c r="A164" s="631" t="s">
        <v>748</v>
      </c>
      <c r="B164" s="632" t="s">
        <v>749</v>
      </c>
    </row>
    <row r="165" spans="1:2" ht="16.5" customHeight="1">
      <c r="A165" s="633" t="s">
        <v>763</v>
      </c>
      <c r="B165" s="643" t="s">
        <v>764</v>
      </c>
    </row>
    <row r="166" spans="1:2" ht="16.5" customHeight="1">
      <c r="A166" s="634" t="s">
        <v>908</v>
      </c>
      <c r="B166" s="643" t="s">
        <v>909</v>
      </c>
    </row>
    <row r="167" spans="1:2" ht="16.5" customHeight="1">
      <c r="A167" s="634" t="s">
        <v>910</v>
      </c>
      <c r="B167" s="643" t="s">
        <v>911</v>
      </c>
    </row>
    <row r="168" spans="1:2" ht="16.5" customHeight="1">
      <c r="A168" s="634" t="s">
        <v>912</v>
      </c>
      <c r="B168" s="388" t="s">
        <v>913</v>
      </c>
    </row>
    <row r="169" spans="1:2" ht="16.5" customHeight="1">
      <c r="A169" s="634" t="s">
        <v>914</v>
      </c>
      <c r="B169" s="643" t="s">
        <v>915</v>
      </c>
    </row>
    <row r="170" spans="1:2" ht="16.5" customHeight="1">
      <c r="A170" s="635" t="s">
        <v>785</v>
      </c>
      <c r="B170" s="643" t="s">
        <v>786</v>
      </c>
    </row>
    <row r="171" spans="1:2" ht="16.5" customHeight="1">
      <c r="A171" s="635" t="s">
        <v>765</v>
      </c>
      <c r="B171" s="643" t="s">
        <v>766</v>
      </c>
    </row>
    <row r="172" spans="1:2" ht="16.5" customHeight="1">
      <c r="A172" s="636" t="s">
        <v>767</v>
      </c>
      <c r="B172" s="623" t="s">
        <v>768</v>
      </c>
    </row>
    <row r="173" spans="1:2" ht="16.5" customHeight="1">
      <c r="A173" s="636" t="s">
        <v>916</v>
      </c>
      <c r="B173" s="388" t="s">
        <v>917</v>
      </c>
    </row>
    <row r="174" spans="1:2" ht="16.5" customHeight="1">
      <c r="A174" s="121" t="s">
        <v>416</v>
      </c>
      <c r="B174" s="564" t="s">
        <v>417</v>
      </c>
    </row>
    <row r="175" spans="1:2" ht="16.5" customHeight="1">
      <c r="A175" s="121" t="s">
        <v>420</v>
      </c>
      <c r="B175" s="564" t="s">
        <v>421</v>
      </c>
    </row>
    <row r="176" spans="1:2" ht="16.5" customHeight="1">
      <c r="A176" s="121" t="s">
        <v>422</v>
      </c>
      <c r="B176" s="564" t="s">
        <v>423</v>
      </c>
    </row>
    <row r="177" spans="1:2" ht="16.5" customHeight="1">
      <c r="A177" s="618" t="s">
        <v>425</v>
      </c>
      <c r="B177" s="648" t="s">
        <v>426</v>
      </c>
    </row>
    <row r="178" spans="1:2" ht="16.5" customHeight="1">
      <c r="A178" s="618" t="s">
        <v>427</v>
      </c>
      <c r="B178" s="648" t="s">
        <v>428</v>
      </c>
    </row>
    <row r="179" spans="1:2" ht="16.5" customHeight="1">
      <c r="A179" s="618" t="s">
        <v>429</v>
      </c>
      <c r="B179" s="648" t="s">
        <v>430</v>
      </c>
    </row>
    <row r="180" spans="1:2" ht="16.5" customHeight="1">
      <c r="A180" s="618" t="s">
        <v>431</v>
      </c>
      <c r="B180" s="648" t="s">
        <v>432</v>
      </c>
    </row>
    <row r="181" spans="1:2" ht="16.5" customHeight="1">
      <c r="A181" s="618" t="s">
        <v>436</v>
      </c>
      <c r="B181" s="648" t="s">
        <v>437</v>
      </c>
    </row>
    <row r="182" spans="1:2" ht="16.5" customHeight="1">
      <c r="A182" s="618" t="s">
        <v>438</v>
      </c>
      <c r="B182" s="648" t="s">
        <v>439</v>
      </c>
    </row>
    <row r="183" spans="1:2" ht="16.5" customHeight="1">
      <c r="A183" s="618" t="s">
        <v>440</v>
      </c>
      <c r="B183" s="648" t="s">
        <v>441</v>
      </c>
    </row>
    <row r="184" spans="1:2" ht="16.5" customHeight="1">
      <c r="A184" s="618" t="s">
        <v>442</v>
      </c>
      <c r="B184" s="648" t="s">
        <v>443</v>
      </c>
    </row>
    <row r="185" spans="1:2" ht="16.5" customHeight="1">
      <c r="A185" s="618" t="s">
        <v>444</v>
      </c>
      <c r="B185" s="648" t="s">
        <v>445</v>
      </c>
    </row>
    <row r="186" spans="1:2" ht="16.5" customHeight="1">
      <c r="A186" s="618" t="s">
        <v>446</v>
      </c>
      <c r="B186" s="648" t="s">
        <v>447</v>
      </c>
    </row>
    <row r="187" spans="1:2" ht="16.5" customHeight="1">
      <c r="A187" s="618" t="s">
        <v>448</v>
      </c>
      <c r="B187" s="648" t="s">
        <v>449</v>
      </c>
    </row>
    <row r="188" spans="1:2" ht="16.5" customHeight="1">
      <c r="A188" s="618" t="s">
        <v>450</v>
      </c>
      <c r="B188" s="648" t="s">
        <v>451</v>
      </c>
    </row>
    <row r="189" spans="1:2" ht="16.5" customHeight="1">
      <c r="A189" s="618" t="s">
        <v>452</v>
      </c>
      <c r="B189" s="648" t="s">
        <v>453</v>
      </c>
    </row>
    <row r="190" spans="1:2" ht="16.5" customHeight="1">
      <c r="A190" s="618" t="s">
        <v>454</v>
      </c>
      <c r="B190" s="648" t="s">
        <v>455</v>
      </c>
    </row>
    <row r="191" spans="1:2" ht="16.5" customHeight="1">
      <c r="A191" s="618" t="s">
        <v>456</v>
      </c>
      <c r="B191" s="648" t="s">
        <v>457</v>
      </c>
    </row>
    <row r="192" spans="1:2" ht="16.5" customHeight="1">
      <c r="A192" s="618" t="s">
        <v>458</v>
      </c>
      <c r="B192" s="648" t="s">
        <v>459</v>
      </c>
    </row>
    <row r="193" spans="1:2" ht="16.5" customHeight="1">
      <c r="A193" s="618" t="s">
        <v>460</v>
      </c>
      <c r="B193" s="648" t="s">
        <v>461</v>
      </c>
    </row>
    <row r="194" spans="1:2" ht="16.5" customHeight="1">
      <c r="A194" s="618" t="s">
        <v>462</v>
      </c>
      <c r="B194" s="648" t="s">
        <v>463</v>
      </c>
    </row>
    <row r="195" spans="1:2" ht="16.5" customHeight="1">
      <c r="A195" s="618" t="s">
        <v>464</v>
      </c>
      <c r="B195" s="648" t="s">
        <v>465</v>
      </c>
    </row>
    <row r="196" spans="1:2" ht="16.5" customHeight="1">
      <c r="A196" s="618" t="s">
        <v>466</v>
      </c>
      <c r="B196" s="648" t="s">
        <v>467</v>
      </c>
    </row>
    <row r="197" spans="1:2" ht="16.5" customHeight="1">
      <c r="A197" s="618" t="s">
        <v>468</v>
      </c>
      <c r="B197" s="648" t="s">
        <v>469</v>
      </c>
    </row>
    <row r="198" spans="1:2" ht="16.5" customHeight="1">
      <c r="A198" s="618" t="s">
        <v>470</v>
      </c>
      <c r="B198" s="648" t="s">
        <v>471</v>
      </c>
    </row>
    <row r="199" spans="1:2" ht="16.5" customHeight="1">
      <c r="A199" s="618" t="s">
        <v>472</v>
      </c>
      <c r="B199" s="648" t="s">
        <v>473</v>
      </c>
    </row>
    <row r="200" spans="1:2" ht="16.5" customHeight="1">
      <c r="A200" s="618" t="s">
        <v>474</v>
      </c>
      <c r="B200" s="648" t="s">
        <v>475</v>
      </c>
    </row>
    <row r="201" spans="1:2" ht="16.5" customHeight="1">
      <c r="A201" s="618" t="s">
        <v>476</v>
      </c>
      <c r="B201" s="648" t="s">
        <v>477</v>
      </c>
    </row>
    <row r="202" spans="1:2" ht="16.5" customHeight="1">
      <c r="A202" s="618" t="s">
        <v>478</v>
      </c>
      <c r="B202" s="648" t="s">
        <v>479</v>
      </c>
    </row>
    <row r="203" spans="1:2" ht="16.5" customHeight="1">
      <c r="A203" s="618" t="s">
        <v>480</v>
      </c>
      <c r="B203" s="648" t="s">
        <v>481</v>
      </c>
    </row>
    <row r="204" spans="1:2" ht="16.5" customHeight="1">
      <c r="A204" s="618" t="s">
        <v>482</v>
      </c>
      <c r="B204" s="648" t="s">
        <v>483</v>
      </c>
    </row>
    <row r="205" spans="1:2" ht="16.5" customHeight="1">
      <c r="A205" s="618" t="s">
        <v>484</v>
      </c>
      <c r="B205" s="648" t="s">
        <v>485</v>
      </c>
    </row>
    <row r="206" spans="1:2" ht="16.5" customHeight="1">
      <c r="A206" s="618" t="s">
        <v>486</v>
      </c>
      <c r="B206" s="648" t="s">
        <v>487</v>
      </c>
    </row>
    <row r="207" spans="1:2" ht="16.5" customHeight="1">
      <c r="A207" s="618" t="s">
        <v>488</v>
      </c>
      <c r="B207" s="648" t="s">
        <v>489</v>
      </c>
    </row>
    <row r="208" spans="1:2" ht="16.5" customHeight="1">
      <c r="A208" s="618" t="s">
        <v>490</v>
      </c>
      <c r="B208" s="648" t="s">
        <v>491</v>
      </c>
    </row>
    <row r="209" spans="1:2" ht="16.5" customHeight="1">
      <c r="A209" s="618" t="s">
        <v>492</v>
      </c>
      <c r="B209" s="648" t="s">
        <v>493</v>
      </c>
    </row>
    <row r="210" spans="1:2" ht="16.5" customHeight="1">
      <c r="A210" s="618" t="s">
        <v>494</v>
      </c>
      <c r="B210" s="648" t="s">
        <v>495</v>
      </c>
    </row>
    <row r="211" spans="1:2" ht="16.5" customHeight="1">
      <c r="A211" s="618" t="s">
        <v>496</v>
      </c>
      <c r="B211" s="648" t="s">
        <v>497</v>
      </c>
    </row>
    <row r="212" spans="1:2" ht="16.5" customHeight="1">
      <c r="A212" s="618" t="s">
        <v>498</v>
      </c>
      <c r="B212" s="648" t="s">
        <v>499</v>
      </c>
    </row>
    <row r="213" spans="1:2" ht="16.5" customHeight="1">
      <c r="A213" s="618" t="s">
        <v>500</v>
      </c>
      <c r="B213" s="648" t="s">
        <v>501</v>
      </c>
    </row>
    <row r="214" spans="1:2" ht="16.5" customHeight="1">
      <c r="A214" s="618" t="s">
        <v>502</v>
      </c>
      <c r="B214" s="648" t="s">
        <v>503</v>
      </c>
    </row>
    <row r="215" spans="1:2" ht="16.5" customHeight="1">
      <c r="A215" s="618" t="s">
        <v>504</v>
      </c>
      <c r="B215" s="648" t="s">
        <v>505</v>
      </c>
    </row>
    <row r="216" spans="1:2" ht="16.5" customHeight="1">
      <c r="A216" s="618" t="s">
        <v>507</v>
      </c>
      <c r="B216" s="648" t="s">
        <v>508</v>
      </c>
    </row>
    <row r="217" spans="1:2" ht="16.5" customHeight="1">
      <c r="A217" s="618" t="s">
        <v>509</v>
      </c>
      <c r="B217" s="648" t="s">
        <v>510</v>
      </c>
    </row>
    <row r="218" spans="1:2" ht="16.5" customHeight="1">
      <c r="A218" s="618" t="s">
        <v>511</v>
      </c>
      <c r="B218" s="648" t="s">
        <v>512</v>
      </c>
    </row>
    <row r="219" spans="1:2" ht="16.5" customHeight="1">
      <c r="A219" s="618" t="s">
        <v>418</v>
      </c>
      <c r="B219" s="648" t="s">
        <v>419</v>
      </c>
    </row>
    <row r="220" spans="1:2" ht="16.5" customHeight="1">
      <c r="A220" s="618" t="s">
        <v>434</v>
      </c>
      <c r="B220" s="648" t="s">
        <v>435</v>
      </c>
    </row>
    <row r="221" spans="1:2" ht="16.5" customHeight="1">
      <c r="A221" s="618" t="s">
        <v>514</v>
      </c>
      <c r="B221" s="648" t="s">
        <v>515</v>
      </c>
    </row>
    <row r="222" spans="1:2" ht="16.5" customHeight="1">
      <c r="A222" s="618" t="s">
        <v>516</v>
      </c>
      <c r="B222" s="648" t="s">
        <v>517</v>
      </c>
    </row>
    <row r="223" spans="1:2" ht="16.5" customHeight="1">
      <c r="A223" s="618" t="s">
        <v>518</v>
      </c>
      <c r="B223" s="648" t="s">
        <v>519</v>
      </c>
    </row>
    <row r="224" spans="1:2" ht="16.5" customHeight="1">
      <c r="A224" s="618" t="s">
        <v>520</v>
      </c>
      <c r="B224" s="648" t="s">
        <v>521</v>
      </c>
    </row>
    <row r="225" spans="1:2" ht="16.5" customHeight="1">
      <c r="A225" s="618" t="s">
        <v>522</v>
      </c>
      <c r="B225" s="648" t="s">
        <v>523</v>
      </c>
    </row>
    <row r="226" spans="1:2" ht="16.5" customHeight="1">
      <c r="A226" s="618" t="s">
        <v>524</v>
      </c>
      <c r="B226" s="648" t="s">
        <v>525</v>
      </c>
    </row>
    <row r="227" spans="1:2" ht="16.5" customHeight="1">
      <c r="A227" s="618" t="s">
        <v>526</v>
      </c>
      <c r="B227" s="648" t="s">
        <v>527</v>
      </c>
    </row>
    <row r="228" spans="1:2" ht="16.5" customHeight="1">
      <c r="A228" s="618" t="s">
        <v>528</v>
      </c>
      <c r="B228" s="648" t="s">
        <v>529</v>
      </c>
    </row>
    <row r="229" spans="1:2" ht="16.5" customHeight="1">
      <c r="A229" s="618" t="s">
        <v>530</v>
      </c>
      <c r="B229" s="648" t="s">
        <v>531</v>
      </c>
    </row>
    <row r="230" spans="1:2" ht="16.5" customHeight="1">
      <c r="A230" s="618" t="s">
        <v>532</v>
      </c>
      <c r="B230" s="648" t="s">
        <v>533</v>
      </c>
    </row>
    <row r="231" spans="1:2" ht="16.5" customHeight="1">
      <c r="A231" s="618" t="s">
        <v>534</v>
      </c>
      <c r="B231" s="648" t="s">
        <v>535</v>
      </c>
    </row>
    <row r="232" spans="1:2" ht="16.5" customHeight="1">
      <c r="A232" s="618" t="s">
        <v>536</v>
      </c>
      <c r="B232" s="648" t="s">
        <v>537</v>
      </c>
    </row>
    <row r="233" spans="1:2" ht="16.5" customHeight="1">
      <c r="A233" s="618" t="s">
        <v>538</v>
      </c>
      <c r="B233" s="648" t="s">
        <v>539</v>
      </c>
    </row>
    <row r="234" spans="1:2" ht="16.5" customHeight="1">
      <c r="A234" s="618" t="s">
        <v>540</v>
      </c>
      <c r="B234" s="648" t="s">
        <v>541</v>
      </c>
    </row>
    <row r="235" spans="1:2" ht="16.5" customHeight="1">
      <c r="A235" s="618" t="s">
        <v>542</v>
      </c>
      <c r="B235" s="648" t="s">
        <v>543</v>
      </c>
    </row>
    <row r="236" spans="1:2" ht="16.5" customHeight="1">
      <c r="A236" s="618" t="s">
        <v>544</v>
      </c>
      <c r="B236" s="648" t="s">
        <v>545</v>
      </c>
    </row>
    <row r="237" spans="1:2" ht="16.5" customHeight="1">
      <c r="A237" s="618" t="s">
        <v>546</v>
      </c>
      <c r="B237" s="648" t="s">
        <v>547</v>
      </c>
    </row>
    <row r="238" spans="1:2" ht="16.5" customHeight="1">
      <c r="A238" s="618" t="s">
        <v>548</v>
      </c>
      <c r="B238" s="648" t="s">
        <v>549</v>
      </c>
    </row>
    <row r="239" spans="1:2" ht="16.5" customHeight="1">
      <c r="A239" s="618" t="s">
        <v>550</v>
      </c>
      <c r="B239" s="648" t="s">
        <v>551</v>
      </c>
    </row>
  </sheetData>
  <sheetProtection/>
  <mergeCells count="2">
    <mergeCell ref="C2:D2"/>
    <mergeCell ref="C4:E4"/>
  </mergeCells>
  <conditionalFormatting sqref="A8">
    <cfRule type="duplicateValues" priority="16" dxfId="9" stopIfTrue="1">
      <formula>AND(COUNTIF($A$8:$A$8,A8)&gt;1,NOT(ISBLANK(A8)))</formula>
    </cfRule>
  </conditionalFormatting>
  <conditionalFormatting sqref="A9:A10">
    <cfRule type="duplicateValues" priority="15" dxfId="9" stopIfTrue="1">
      <formula>AND(COUNTIF($A$9:$A$10,A9)&gt;1,NOT(ISBLANK(A9)))</formula>
    </cfRule>
  </conditionalFormatting>
  <conditionalFormatting sqref="A11:A20">
    <cfRule type="duplicateValues" priority="14" dxfId="9" stopIfTrue="1">
      <formula>AND(COUNTIF($A$11:$A$20,A11)&gt;1,NOT(ISBLANK(A11)))</formula>
    </cfRule>
  </conditionalFormatting>
  <conditionalFormatting sqref="A1:A20">
    <cfRule type="duplicateValues" priority="17" dxfId="9">
      <formula>AND(COUNTIF($A$1:$A$20,A1)&gt;1,NOT(ISBLANK(A1)))</formula>
    </cfRule>
  </conditionalFormatting>
  <conditionalFormatting sqref="A174:A239">
    <cfRule type="duplicateValues" priority="2" dxfId="9" stopIfTrue="1">
      <formula>AND(COUNTIF($A$174:$A$239,A174)&gt;1,NOT(ISBLANK(A174)))</formula>
    </cfRule>
  </conditionalFormatting>
  <conditionalFormatting sqref="A1:A65536">
    <cfRule type="duplicateValues" priority="1" dxfId="9" stopIfTrue="1">
      <formula>AND(COUNTIF($A$1:$A$65536,A1)&gt;1,NOT(ISBLANK(A1)))</formula>
    </cfRule>
  </conditionalFormatting>
  <conditionalFormatting sqref="A21:A173">
    <cfRule type="duplicateValues" priority="26" dxfId="9" stopIfTrue="1">
      <formula>AND(COUNTIF($A$21:$A$173,A21)&gt;1,NOT(ISBLANK(A21)))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zoomScalePageLayoutView="0" workbookViewId="0" topLeftCell="A4">
      <selection activeCell="T13" sqref="T13"/>
    </sheetView>
  </sheetViews>
  <sheetFormatPr defaultColWidth="9.00390625" defaultRowHeight="12.75"/>
  <cols>
    <col min="1" max="1" width="25.375" style="22" customWidth="1"/>
    <col min="2" max="2" width="9.125" style="22" customWidth="1"/>
    <col min="3" max="3" width="11.25390625" style="22" customWidth="1"/>
    <col min="4" max="4" width="8.00390625" style="22" customWidth="1"/>
    <col min="5" max="5" width="5.875" style="21" customWidth="1"/>
    <col min="6" max="7" width="6.25390625" style="21" customWidth="1"/>
    <col min="8" max="8" width="6.00390625" style="21" customWidth="1"/>
    <col min="9" max="9" width="5.875" style="21" customWidth="1"/>
    <col min="10" max="10" width="6.00390625" style="21" customWidth="1"/>
    <col min="11" max="11" width="6.75390625" style="21" customWidth="1"/>
    <col min="12" max="12" width="6.375" style="21" customWidth="1"/>
    <col min="13" max="13" width="5.875" style="22" customWidth="1"/>
    <col min="14" max="14" width="6.25390625" style="22" customWidth="1"/>
    <col min="15" max="15" width="6.75390625" style="22" customWidth="1"/>
    <col min="16" max="16" width="5.75390625" style="18" customWidth="1"/>
    <col min="17" max="18" width="6.75390625" style="18" customWidth="1"/>
    <col min="19" max="16384" width="9.125" style="18" customWidth="1"/>
  </cols>
  <sheetData>
    <row r="1" spans="1:23" s="14" customFormat="1" ht="15.75">
      <c r="A1" s="435"/>
      <c r="B1" s="436" t="s">
        <v>175</v>
      </c>
      <c r="C1" s="437" t="str">
        <f>'[1]Kadar.ode.'!C1</f>
        <v>Институт за ментално здравље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9"/>
      <c r="O1" s="16"/>
      <c r="P1" s="16"/>
      <c r="Q1" s="16"/>
      <c r="R1" s="39"/>
      <c r="S1" s="16"/>
      <c r="T1" s="39"/>
      <c r="W1" s="17"/>
    </row>
    <row r="2" spans="1:23" s="14" customFormat="1" ht="15.75">
      <c r="A2" s="435"/>
      <c r="B2" s="436" t="s">
        <v>176</v>
      </c>
      <c r="C2" s="697">
        <v>7041357</v>
      </c>
      <c r="D2" s="698"/>
      <c r="E2" s="698"/>
      <c r="F2" s="698"/>
      <c r="G2" s="698"/>
      <c r="H2" s="438"/>
      <c r="I2" s="438"/>
      <c r="J2" s="438"/>
      <c r="K2" s="438"/>
      <c r="L2" s="438"/>
      <c r="M2" s="438"/>
      <c r="N2" s="439"/>
      <c r="O2" s="16"/>
      <c r="P2" s="16"/>
      <c r="Q2" s="16"/>
      <c r="R2" s="39"/>
      <c r="S2" s="16"/>
      <c r="T2" s="39"/>
      <c r="W2" s="17"/>
    </row>
    <row r="3" spans="1:23" s="14" customFormat="1" ht="15.75">
      <c r="A3" s="435"/>
      <c r="B3" s="436" t="s">
        <v>178</v>
      </c>
      <c r="C3" s="569" t="s">
        <v>1007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9"/>
      <c r="O3" s="16"/>
      <c r="P3" s="16"/>
      <c r="Q3" s="16"/>
      <c r="R3" s="39"/>
      <c r="S3" s="16"/>
      <c r="T3" s="39"/>
      <c r="W3" s="17"/>
    </row>
    <row r="4" spans="1:23" s="14" customFormat="1" ht="15.75">
      <c r="A4" s="435"/>
      <c r="B4" s="436" t="s">
        <v>920</v>
      </c>
      <c r="C4" s="440" t="s">
        <v>305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2"/>
      <c r="O4" s="16"/>
      <c r="P4" s="16"/>
      <c r="Q4" s="16"/>
      <c r="R4" s="39"/>
      <c r="S4" s="16"/>
      <c r="T4" s="39"/>
      <c r="W4" s="17"/>
    </row>
    <row r="5" spans="1:23" s="14" customFormat="1" ht="10.5" customHeight="1">
      <c r="A5" s="59"/>
      <c r="C5" s="84"/>
      <c r="F5" s="25"/>
      <c r="G5" s="25"/>
      <c r="H5" s="25"/>
      <c r="I5" s="25"/>
      <c r="J5" s="25"/>
      <c r="K5" s="25"/>
      <c r="L5" s="25"/>
      <c r="M5" s="25"/>
      <c r="O5" s="16"/>
      <c r="P5" s="16"/>
      <c r="Q5" s="16"/>
      <c r="R5" s="39"/>
      <c r="S5" s="16"/>
      <c r="T5" s="39"/>
      <c r="W5" s="17"/>
    </row>
    <row r="6" spans="1:18" ht="55.5" customHeight="1">
      <c r="A6" s="700" t="s">
        <v>58</v>
      </c>
      <c r="B6" s="699" t="s">
        <v>184</v>
      </c>
      <c r="C6" s="699" t="s">
        <v>28</v>
      </c>
      <c r="D6" s="699" t="s">
        <v>29</v>
      </c>
      <c r="E6" s="699" t="s">
        <v>186</v>
      </c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 t="s">
        <v>183</v>
      </c>
      <c r="Q6" s="699"/>
      <c r="R6" s="699"/>
    </row>
    <row r="7" spans="1:18" s="42" customFormat="1" ht="88.5" customHeight="1">
      <c r="A7" s="700"/>
      <c r="B7" s="699"/>
      <c r="C7" s="699"/>
      <c r="D7" s="699"/>
      <c r="E7" s="67" t="s">
        <v>147</v>
      </c>
      <c r="F7" s="289" t="s">
        <v>179</v>
      </c>
      <c r="G7" s="289" t="s">
        <v>180</v>
      </c>
      <c r="H7" s="67" t="s">
        <v>194</v>
      </c>
      <c r="I7" s="67" t="s">
        <v>195</v>
      </c>
      <c r="J7" s="67" t="s">
        <v>187</v>
      </c>
      <c r="K7" s="67" t="s">
        <v>188</v>
      </c>
      <c r="L7" s="67" t="s">
        <v>189</v>
      </c>
      <c r="M7" s="67" t="s">
        <v>148</v>
      </c>
      <c r="N7" s="67" t="s">
        <v>190</v>
      </c>
      <c r="O7" s="67" t="s">
        <v>191</v>
      </c>
      <c r="P7" s="67" t="s">
        <v>142</v>
      </c>
      <c r="Q7" s="67" t="s">
        <v>143</v>
      </c>
      <c r="R7" s="67" t="s">
        <v>144</v>
      </c>
    </row>
    <row r="8" spans="1:18" ht="12" customHeight="1">
      <c r="A8" s="71" t="s">
        <v>146</v>
      </c>
      <c r="B8" s="71"/>
      <c r="C8" s="71"/>
      <c r="D8" s="71"/>
      <c r="E8" s="73"/>
      <c r="F8" s="73"/>
      <c r="G8" s="73"/>
      <c r="H8" s="66"/>
      <c r="I8" s="72"/>
      <c r="J8" s="73"/>
      <c r="K8" s="66"/>
      <c r="L8" s="72"/>
      <c r="M8" s="61"/>
      <c r="N8" s="66"/>
      <c r="O8" s="72"/>
      <c r="P8" s="74"/>
      <c r="Q8" s="74"/>
      <c r="R8" s="74"/>
    </row>
    <row r="9" spans="1:18" ht="69.75" customHeight="1">
      <c r="A9" s="503" t="s">
        <v>408</v>
      </c>
      <c r="B9" s="508">
        <v>15</v>
      </c>
      <c r="C9" s="290">
        <v>1</v>
      </c>
      <c r="D9" s="71"/>
      <c r="E9" s="61">
        <v>1</v>
      </c>
      <c r="F9" s="73"/>
      <c r="G9" s="73">
        <v>1</v>
      </c>
      <c r="H9" s="518">
        <v>1</v>
      </c>
      <c r="I9" s="496">
        <f aca="true" t="shared" si="0" ref="I9:I17">E9-H9</f>
        <v>0</v>
      </c>
      <c r="J9" s="73">
        <v>2</v>
      </c>
      <c r="K9" s="518">
        <v>1</v>
      </c>
      <c r="L9" s="496">
        <f aca="true" t="shared" si="1" ref="L9:L17">J9-K9</f>
        <v>1</v>
      </c>
      <c r="M9" s="61">
        <v>1</v>
      </c>
      <c r="N9" s="518">
        <v>1.5</v>
      </c>
      <c r="O9" s="496">
        <f aca="true" t="shared" si="2" ref="O9:O17">M9-N9</f>
        <v>-0.5</v>
      </c>
      <c r="P9" s="74"/>
      <c r="Q9" s="74"/>
      <c r="R9" s="74"/>
    </row>
    <row r="10" spans="1:18" ht="69.75" customHeight="1">
      <c r="A10" s="503" t="s">
        <v>409</v>
      </c>
      <c r="B10" s="502">
        <v>30</v>
      </c>
      <c r="C10" s="71">
        <v>2</v>
      </c>
      <c r="D10" s="71"/>
      <c r="E10" s="61">
        <v>6</v>
      </c>
      <c r="F10" s="73"/>
      <c r="G10" s="73">
        <v>6</v>
      </c>
      <c r="H10" s="523">
        <v>4</v>
      </c>
      <c r="I10" s="496">
        <f t="shared" si="0"/>
        <v>2</v>
      </c>
      <c r="J10" s="73">
        <v>8</v>
      </c>
      <c r="K10" s="523">
        <v>4</v>
      </c>
      <c r="L10" s="496">
        <f t="shared" si="1"/>
        <v>4</v>
      </c>
      <c r="M10" s="61">
        <v>2</v>
      </c>
      <c r="N10" s="523">
        <v>6</v>
      </c>
      <c r="O10" s="496">
        <f t="shared" si="2"/>
        <v>-4</v>
      </c>
      <c r="P10" s="74"/>
      <c r="Q10" s="74"/>
      <c r="R10" s="74"/>
    </row>
    <row r="11" spans="1:18" ht="25.5" customHeight="1">
      <c r="A11" s="503" t="s">
        <v>410</v>
      </c>
      <c r="B11" s="502">
        <v>0</v>
      </c>
      <c r="C11" s="290">
        <v>1</v>
      </c>
      <c r="D11" s="71"/>
      <c r="E11" s="71">
        <v>1</v>
      </c>
      <c r="F11" s="290"/>
      <c r="G11" s="290">
        <v>1</v>
      </c>
      <c r="H11" s="518">
        <v>0</v>
      </c>
      <c r="I11" s="496">
        <f t="shared" si="0"/>
        <v>1</v>
      </c>
      <c r="J11" s="71">
        <v>11</v>
      </c>
      <c r="K11" s="518">
        <v>0</v>
      </c>
      <c r="L11" s="496">
        <f t="shared" si="1"/>
        <v>11</v>
      </c>
      <c r="M11" s="71">
        <v>5</v>
      </c>
      <c r="N11" s="518">
        <v>0</v>
      </c>
      <c r="O11" s="496">
        <f t="shared" si="2"/>
        <v>5</v>
      </c>
      <c r="P11" s="74"/>
      <c r="Q11" s="74"/>
      <c r="R11" s="74"/>
    </row>
    <row r="12" spans="1:18" ht="48.75" customHeight="1">
      <c r="A12" s="503" t="s">
        <v>966</v>
      </c>
      <c r="B12" s="502">
        <v>30</v>
      </c>
      <c r="C12" s="290">
        <v>1</v>
      </c>
      <c r="D12" s="71"/>
      <c r="E12" s="71">
        <v>3</v>
      </c>
      <c r="F12" s="290"/>
      <c r="G12" s="290">
        <v>3</v>
      </c>
      <c r="H12" s="518">
        <v>2</v>
      </c>
      <c r="I12" s="496">
        <f t="shared" si="0"/>
        <v>1</v>
      </c>
      <c r="J12" s="71"/>
      <c r="K12" s="518">
        <v>2</v>
      </c>
      <c r="L12" s="496">
        <f t="shared" si="1"/>
        <v>-2</v>
      </c>
      <c r="M12" s="71"/>
      <c r="N12" s="518">
        <v>3</v>
      </c>
      <c r="O12" s="496">
        <f t="shared" si="2"/>
        <v>-3</v>
      </c>
      <c r="P12" s="74"/>
      <c r="Q12" s="74"/>
      <c r="R12" s="74"/>
    </row>
    <row r="13" spans="1:18" ht="55.5" customHeight="1">
      <c r="A13" s="503" t="s">
        <v>967</v>
      </c>
      <c r="B13" s="502">
        <v>25</v>
      </c>
      <c r="C13" s="290">
        <v>1</v>
      </c>
      <c r="D13" s="71"/>
      <c r="E13" s="71">
        <v>3</v>
      </c>
      <c r="F13" s="290"/>
      <c r="G13" s="290">
        <v>3</v>
      </c>
      <c r="H13" s="518">
        <v>1.7</v>
      </c>
      <c r="I13" s="496">
        <f t="shared" si="0"/>
        <v>1.3</v>
      </c>
      <c r="J13" s="71"/>
      <c r="K13" s="518">
        <v>1.7</v>
      </c>
      <c r="L13" s="496">
        <f t="shared" si="1"/>
        <v>-1.7</v>
      </c>
      <c r="M13" s="71"/>
      <c r="N13" s="518">
        <v>2.5</v>
      </c>
      <c r="O13" s="496">
        <f t="shared" si="2"/>
        <v>-2.5</v>
      </c>
      <c r="P13" s="74"/>
      <c r="Q13" s="74"/>
      <c r="R13" s="74"/>
    </row>
    <row r="14" spans="1:18" ht="46.5" customHeight="1">
      <c r="A14" s="503" t="s">
        <v>968</v>
      </c>
      <c r="B14" s="508">
        <v>30</v>
      </c>
      <c r="C14" s="290">
        <v>1</v>
      </c>
      <c r="D14" s="71"/>
      <c r="E14" s="290">
        <v>6</v>
      </c>
      <c r="F14" s="290">
        <v>5</v>
      </c>
      <c r="G14" s="290">
        <v>1</v>
      </c>
      <c r="H14" s="518">
        <v>2</v>
      </c>
      <c r="I14" s="496">
        <f t="shared" si="0"/>
        <v>4</v>
      </c>
      <c r="J14" s="71"/>
      <c r="K14" s="518">
        <v>2</v>
      </c>
      <c r="L14" s="496">
        <f t="shared" si="1"/>
        <v>-2</v>
      </c>
      <c r="M14" s="71"/>
      <c r="N14" s="518">
        <v>3</v>
      </c>
      <c r="O14" s="496">
        <f t="shared" si="2"/>
        <v>-3</v>
      </c>
      <c r="P14" s="74"/>
      <c r="Q14" s="74"/>
      <c r="R14" s="74"/>
    </row>
    <row r="15" spans="1:18" ht="41.25" customHeight="1">
      <c r="A15" s="503" t="s">
        <v>970</v>
      </c>
      <c r="B15" s="502">
        <v>25</v>
      </c>
      <c r="C15" s="290">
        <v>1</v>
      </c>
      <c r="D15" s="71"/>
      <c r="E15" s="71">
        <v>3</v>
      </c>
      <c r="F15" s="290">
        <v>1</v>
      </c>
      <c r="G15" s="290">
        <v>2</v>
      </c>
      <c r="H15" s="518">
        <v>1.7</v>
      </c>
      <c r="I15" s="496">
        <f t="shared" si="0"/>
        <v>1.3</v>
      </c>
      <c r="J15" s="71">
        <v>1</v>
      </c>
      <c r="K15" s="518">
        <v>1.7</v>
      </c>
      <c r="L15" s="496">
        <f t="shared" si="1"/>
        <v>-0.7</v>
      </c>
      <c r="M15" s="71">
        <v>2</v>
      </c>
      <c r="N15" s="518">
        <v>2.5</v>
      </c>
      <c r="O15" s="496">
        <f t="shared" si="2"/>
        <v>-0.5</v>
      </c>
      <c r="P15" s="74"/>
      <c r="Q15" s="74"/>
      <c r="R15" s="74"/>
    </row>
    <row r="16" spans="1:18" ht="47.25" customHeight="1">
      <c r="A16" s="503" t="s">
        <v>969</v>
      </c>
      <c r="B16" s="502">
        <v>20</v>
      </c>
      <c r="C16" s="71">
        <v>2</v>
      </c>
      <c r="D16" s="71"/>
      <c r="E16" s="71">
        <v>2</v>
      </c>
      <c r="F16" s="290"/>
      <c r="G16" s="290">
        <v>2</v>
      </c>
      <c r="H16" s="518">
        <v>2.6</v>
      </c>
      <c r="I16" s="496">
        <f t="shared" si="0"/>
        <v>-0.6000000000000001</v>
      </c>
      <c r="J16" s="71">
        <v>2</v>
      </c>
      <c r="K16" s="518">
        <v>2.6</v>
      </c>
      <c r="L16" s="496">
        <f t="shared" si="1"/>
        <v>-0.6000000000000001</v>
      </c>
      <c r="M16" s="71">
        <v>1</v>
      </c>
      <c r="N16" s="518">
        <v>4</v>
      </c>
      <c r="O16" s="496">
        <f t="shared" si="2"/>
        <v>-3</v>
      </c>
      <c r="P16" s="74"/>
      <c r="Q16" s="74"/>
      <c r="R16" s="74"/>
    </row>
    <row r="17" spans="1:18" ht="47.25" customHeight="1">
      <c r="A17" s="503" t="s">
        <v>971</v>
      </c>
      <c r="B17" s="502">
        <v>25</v>
      </c>
      <c r="C17" s="71">
        <v>2</v>
      </c>
      <c r="D17" s="71"/>
      <c r="E17" s="71">
        <v>3</v>
      </c>
      <c r="F17" s="290">
        <v>1</v>
      </c>
      <c r="G17" s="290">
        <v>2</v>
      </c>
      <c r="H17" s="523">
        <v>3.3</v>
      </c>
      <c r="I17" s="496">
        <f t="shared" si="0"/>
        <v>-0.2999999999999998</v>
      </c>
      <c r="J17" s="71">
        <v>2</v>
      </c>
      <c r="K17" s="518">
        <v>3.4</v>
      </c>
      <c r="L17" s="496">
        <f t="shared" si="1"/>
        <v>-1.4</v>
      </c>
      <c r="M17" s="71">
        <v>2</v>
      </c>
      <c r="N17" s="518">
        <v>5</v>
      </c>
      <c r="O17" s="496">
        <f t="shared" si="2"/>
        <v>-3</v>
      </c>
      <c r="P17" s="74"/>
      <c r="Q17" s="74"/>
      <c r="R17" s="74"/>
    </row>
    <row r="18" spans="1:18" s="43" customFormat="1" ht="12" customHeight="1">
      <c r="A18" s="221" t="s">
        <v>2</v>
      </c>
      <c r="B18" s="221">
        <f>SUM(B9:B17)</f>
        <v>200</v>
      </c>
      <c r="C18" s="221">
        <f>SUM(C9:C17)</f>
        <v>12</v>
      </c>
      <c r="D18" s="221"/>
      <c r="E18" s="221">
        <f aca="true" t="shared" si="3" ref="E18:R18">SUM(E8:E17)</f>
        <v>28</v>
      </c>
      <c r="F18" s="221">
        <f t="shared" si="3"/>
        <v>7</v>
      </c>
      <c r="G18" s="221">
        <f t="shared" si="3"/>
        <v>21</v>
      </c>
      <c r="H18" s="221">
        <f t="shared" si="3"/>
        <v>18.299999999999997</v>
      </c>
      <c r="I18" s="221">
        <f t="shared" si="3"/>
        <v>9.700000000000003</v>
      </c>
      <c r="J18" s="221">
        <f t="shared" si="3"/>
        <v>26</v>
      </c>
      <c r="K18" s="221">
        <f t="shared" si="3"/>
        <v>18.4</v>
      </c>
      <c r="L18" s="221">
        <f t="shared" si="3"/>
        <v>7.600000000000001</v>
      </c>
      <c r="M18" s="221">
        <f t="shared" si="3"/>
        <v>13</v>
      </c>
      <c r="N18" s="221">
        <f t="shared" si="3"/>
        <v>27.5</v>
      </c>
      <c r="O18" s="221">
        <f t="shared" si="3"/>
        <v>-14.5</v>
      </c>
      <c r="P18" s="221">
        <f t="shared" si="3"/>
        <v>0</v>
      </c>
      <c r="Q18" s="221">
        <f t="shared" si="3"/>
        <v>0</v>
      </c>
      <c r="R18" s="221">
        <f t="shared" si="3"/>
        <v>0</v>
      </c>
    </row>
    <row r="19" ht="12.75">
      <c r="A19" s="70" t="s">
        <v>185</v>
      </c>
    </row>
    <row r="20" spans="1:15" s="30" customFormat="1" ht="27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2:15" s="30" customFormat="1" ht="17.25" customHeight="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8" ht="12.75">
      <c r="A22" s="64"/>
      <c r="B22" s="64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4"/>
      <c r="N22" s="64"/>
      <c r="O22" s="64"/>
      <c r="R22" s="56"/>
    </row>
    <row r="23" spans="1:15" ht="12.75">
      <c r="A23" s="64"/>
      <c r="B23" s="64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4"/>
      <c r="N23" s="64"/>
      <c r="O23" s="64"/>
    </row>
    <row r="24" spans="1:15" ht="12.75">
      <c r="A24" s="64"/>
      <c r="B24" s="64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4"/>
      <c r="N24" s="64"/>
      <c r="O24" s="64"/>
    </row>
  </sheetData>
  <sheetProtection/>
  <mergeCells count="7">
    <mergeCell ref="C2:G2"/>
    <mergeCell ref="P6:R6"/>
    <mergeCell ref="C6:C7"/>
    <mergeCell ref="D6:D7"/>
    <mergeCell ref="A6:A7"/>
    <mergeCell ref="B6:B7"/>
    <mergeCell ref="E6:O6"/>
  </mergeCells>
  <printOptions/>
  <pageMargins left="0.236220472440945" right="0.236220472440945" top="0.354330708661417" bottom="0.354330708661417" header="0.31496062992126" footer="0.31496062992126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30.375" style="14" customWidth="1"/>
    <col min="2" max="2" width="6.75390625" style="17" customWidth="1"/>
    <col min="3" max="3" width="12.875" style="17" customWidth="1"/>
    <col min="4" max="8" width="5.25390625" style="17" customWidth="1"/>
    <col min="9" max="9" width="5.25390625" style="19" customWidth="1"/>
    <col min="10" max="10" width="4.625" style="19" customWidth="1"/>
    <col min="11" max="11" width="4.875" style="14" customWidth="1"/>
    <col min="12" max="12" width="5.25390625" style="17" customWidth="1"/>
    <col min="13" max="14" width="5.25390625" style="14" customWidth="1"/>
    <col min="15" max="15" width="4.75390625" style="14" customWidth="1"/>
    <col min="16" max="16" width="4.875" style="14" customWidth="1"/>
    <col min="17" max="23" width="5.25390625" style="14" customWidth="1"/>
    <col min="24" max="16384" width="9.125" style="14" customWidth="1"/>
  </cols>
  <sheetData>
    <row r="1" spans="1:16" ht="15.75">
      <c r="A1" s="435"/>
      <c r="B1" s="436" t="s">
        <v>175</v>
      </c>
      <c r="C1" s="437" t="str">
        <f>'[1]Kadar.ode.'!C1</f>
        <v>Институт за ментално здравље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9"/>
    </row>
    <row r="2" spans="1:16" ht="15.75">
      <c r="A2" s="435"/>
      <c r="B2" s="436" t="s">
        <v>176</v>
      </c>
      <c r="C2" s="437">
        <f>'[1]Kadar.ode.'!C2</f>
        <v>7041357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9"/>
    </row>
    <row r="3" spans="1:16" ht="15.75">
      <c r="A3" s="435"/>
      <c r="B3" s="436" t="s">
        <v>178</v>
      </c>
      <c r="C3" s="569" t="s">
        <v>1007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9"/>
    </row>
    <row r="4" spans="1:16" ht="15.75">
      <c r="A4" s="435"/>
      <c r="B4" s="436" t="s">
        <v>921</v>
      </c>
      <c r="C4" s="440" t="s">
        <v>306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2"/>
    </row>
    <row r="5" spans="1:13" ht="9" customHeight="1">
      <c r="A5" s="59"/>
      <c r="B5" s="14"/>
      <c r="C5" s="57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3" ht="45.75" customHeight="1">
      <c r="A6" s="702" t="s">
        <v>303</v>
      </c>
      <c r="B6" s="703" t="s">
        <v>30</v>
      </c>
      <c r="C6" s="693" t="s">
        <v>172</v>
      </c>
      <c r="D6" s="701" t="s">
        <v>186</v>
      </c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 t="s">
        <v>183</v>
      </c>
      <c r="U6" s="701"/>
      <c r="V6" s="701"/>
      <c r="W6" s="701"/>
    </row>
    <row r="7" spans="1:23" s="44" customFormat="1" ht="66" customHeight="1">
      <c r="A7" s="702"/>
      <c r="B7" s="703"/>
      <c r="C7" s="693"/>
      <c r="D7" s="213" t="s">
        <v>147</v>
      </c>
      <c r="E7" s="213" t="s">
        <v>196</v>
      </c>
      <c r="F7" s="227" t="s">
        <v>179</v>
      </c>
      <c r="G7" s="227" t="s">
        <v>180</v>
      </c>
      <c r="H7" s="213" t="s">
        <v>317</v>
      </c>
      <c r="I7" s="214" t="s">
        <v>61</v>
      </c>
      <c r="J7" s="227" t="s">
        <v>318</v>
      </c>
      <c r="K7" s="215" t="s">
        <v>68</v>
      </c>
      <c r="L7" s="215" t="s">
        <v>197</v>
      </c>
      <c r="M7" s="215" t="s">
        <v>317</v>
      </c>
      <c r="N7" s="214" t="s">
        <v>61</v>
      </c>
      <c r="O7" s="227" t="s">
        <v>318</v>
      </c>
      <c r="P7" s="213" t="s">
        <v>68</v>
      </c>
      <c r="Q7" s="216" t="s">
        <v>198</v>
      </c>
      <c r="R7" s="216" t="s">
        <v>145</v>
      </c>
      <c r="S7" s="216" t="s">
        <v>27</v>
      </c>
      <c r="T7" s="213" t="s">
        <v>142</v>
      </c>
      <c r="U7" s="213" t="s">
        <v>302</v>
      </c>
      <c r="V7" s="213" t="s">
        <v>149</v>
      </c>
      <c r="W7" s="213" t="s">
        <v>144</v>
      </c>
    </row>
    <row r="8" spans="1:23" ht="15.75">
      <c r="A8" s="190" t="s">
        <v>31</v>
      </c>
      <c r="B8" s="61"/>
      <c r="C8" s="73"/>
      <c r="D8" s="61"/>
      <c r="E8" s="61"/>
      <c r="F8" s="73"/>
      <c r="G8" s="73"/>
      <c r="H8" s="61"/>
      <c r="I8" s="61"/>
      <c r="J8" s="66">
        <f>SUM(H8:I8)</f>
        <v>0</v>
      </c>
      <c r="K8" s="76">
        <f aca="true" t="shared" si="0" ref="K8:K21">D8-(H8+I8)</f>
        <v>0</v>
      </c>
      <c r="L8" s="61"/>
      <c r="M8" s="61"/>
      <c r="N8" s="61"/>
      <c r="O8" s="66">
        <f>SUM(M8:N8)</f>
        <v>0</v>
      </c>
      <c r="P8" s="77">
        <f aca="true" t="shared" si="1" ref="P8:P21">L8-(M8+N8)</f>
        <v>0</v>
      </c>
      <c r="Q8" s="78"/>
      <c r="R8" s="78"/>
      <c r="S8" s="77">
        <f>Q8-R8</f>
        <v>0</v>
      </c>
      <c r="T8" s="81"/>
      <c r="U8" s="81"/>
      <c r="V8" s="81"/>
      <c r="W8" s="81"/>
    </row>
    <row r="9" spans="1:23" ht="15.75">
      <c r="A9" s="190" t="s">
        <v>32</v>
      </c>
      <c r="B9" s="61"/>
      <c r="C9" s="73"/>
      <c r="D9" s="61"/>
      <c r="E9" s="61"/>
      <c r="F9" s="73"/>
      <c r="G9" s="73"/>
      <c r="H9" s="61"/>
      <c r="I9" s="61"/>
      <c r="J9" s="66">
        <f aca="true" t="shared" si="2" ref="J9:J21">SUM(H9:I9)</f>
        <v>0</v>
      </c>
      <c r="K9" s="76">
        <f t="shared" si="0"/>
        <v>0</v>
      </c>
      <c r="L9" s="61"/>
      <c r="M9" s="61"/>
      <c r="N9" s="61"/>
      <c r="O9" s="66">
        <f aca="true" t="shared" si="3" ref="O9:O21">SUM(M9:N9)</f>
        <v>0</v>
      </c>
      <c r="P9" s="77">
        <f t="shared" si="1"/>
        <v>0</v>
      </c>
      <c r="Q9" s="78"/>
      <c r="R9" s="78"/>
      <c r="S9" s="77">
        <f aca="true" t="shared" si="4" ref="S9:S21">Q9-R9</f>
        <v>0</v>
      </c>
      <c r="T9" s="81"/>
      <c r="U9" s="81"/>
      <c r="V9" s="81"/>
      <c r="W9" s="81"/>
    </row>
    <row r="10" spans="1:23" ht="15.75">
      <c r="A10" s="190" t="s">
        <v>33</v>
      </c>
      <c r="B10" s="61"/>
      <c r="C10" s="73"/>
      <c r="D10" s="61"/>
      <c r="E10" s="61"/>
      <c r="F10" s="73"/>
      <c r="G10" s="73"/>
      <c r="H10" s="61"/>
      <c r="I10" s="61"/>
      <c r="J10" s="66">
        <f t="shared" si="2"/>
        <v>0</v>
      </c>
      <c r="K10" s="76">
        <f t="shared" si="0"/>
        <v>0</v>
      </c>
      <c r="L10" s="61"/>
      <c r="M10" s="61"/>
      <c r="N10" s="61"/>
      <c r="O10" s="66">
        <f t="shared" si="3"/>
        <v>0</v>
      </c>
      <c r="P10" s="77">
        <f t="shared" si="1"/>
        <v>0</v>
      </c>
      <c r="Q10" s="78"/>
      <c r="R10" s="78"/>
      <c r="S10" s="77">
        <f t="shared" si="4"/>
        <v>0</v>
      </c>
      <c r="T10" s="81"/>
      <c r="U10" s="81"/>
      <c r="V10" s="81"/>
      <c r="W10" s="81"/>
    </row>
    <row r="11" spans="1:23" ht="24">
      <c r="A11" s="190" t="s">
        <v>34</v>
      </c>
      <c r="B11" s="61">
        <v>66220</v>
      </c>
      <c r="C11" s="73"/>
      <c r="D11" s="61"/>
      <c r="E11" s="61">
        <v>1</v>
      </c>
      <c r="F11" s="73"/>
      <c r="G11" s="73"/>
      <c r="H11" s="61">
        <v>1</v>
      </c>
      <c r="I11" s="61"/>
      <c r="J11" s="523">
        <v>1</v>
      </c>
      <c r="K11" s="524">
        <f>(D11+E11)-(H11+I11)</f>
        <v>0</v>
      </c>
      <c r="L11" s="61">
        <v>3</v>
      </c>
      <c r="M11" s="61">
        <v>3.7</v>
      </c>
      <c r="N11" s="61"/>
      <c r="O11" s="66">
        <f t="shared" si="3"/>
        <v>3.7</v>
      </c>
      <c r="P11" s="525">
        <f t="shared" si="1"/>
        <v>-0.7000000000000002</v>
      </c>
      <c r="Q11" s="78"/>
      <c r="R11" s="78"/>
      <c r="S11" s="77">
        <f t="shared" si="4"/>
        <v>0</v>
      </c>
      <c r="T11" s="81"/>
      <c r="U11" s="81"/>
      <c r="V11" s="81"/>
      <c r="W11" s="81"/>
    </row>
    <row r="12" spans="1:23" ht="15.75">
      <c r="A12" s="190" t="s">
        <v>35</v>
      </c>
      <c r="B12" s="61"/>
      <c r="C12" s="73"/>
      <c r="D12" s="61"/>
      <c r="E12" s="61"/>
      <c r="F12" s="73"/>
      <c r="G12" s="73"/>
      <c r="H12" s="61"/>
      <c r="I12" s="61"/>
      <c r="J12" s="66">
        <f t="shared" si="2"/>
        <v>0</v>
      </c>
      <c r="K12" s="76">
        <f t="shared" si="0"/>
        <v>0</v>
      </c>
      <c r="L12" s="61"/>
      <c r="M12" s="61"/>
      <c r="N12" s="61"/>
      <c r="O12" s="66">
        <f t="shared" si="3"/>
        <v>0</v>
      </c>
      <c r="P12" s="77">
        <f t="shared" si="1"/>
        <v>0</v>
      </c>
      <c r="Q12" s="78"/>
      <c r="R12" s="78"/>
      <c r="S12" s="77">
        <f t="shared" si="4"/>
        <v>0</v>
      </c>
      <c r="T12" s="81"/>
      <c r="U12" s="81"/>
      <c r="V12" s="81"/>
      <c r="W12" s="81"/>
    </row>
    <row r="13" spans="1:23" ht="24">
      <c r="A13" s="190" t="s">
        <v>36</v>
      </c>
      <c r="B13" s="61"/>
      <c r="C13" s="73"/>
      <c r="D13" s="61"/>
      <c r="E13" s="61"/>
      <c r="F13" s="73"/>
      <c r="G13" s="73"/>
      <c r="H13" s="61"/>
      <c r="I13" s="61"/>
      <c r="J13" s="66">
        <f t="shared" si="2"/>
        <v>0</v>
      </c>
      <c r="K13" s="76">
        <f t="shared" si="0"/>
        <v>0</v>
      </c>
      <c r="L13" s="61"/>
      <c r="M13" s="61"/>
      <c r="N13" s="61"/>
      <c r="O13" s="66">
        <f t="shared" si="3"/>
        <v>0</v>
      </c>
      <c r="P13" s="77">
        <f t="shared" si="1"/>
        <v>0</v>
      </c>
      <c r="Q13" s="78"/>
      <c r="R13" s="78"/>
      <c r="S13" s="77">
        <f t="shared" si="4"/>
        <v>0</v>
      </c>
      <c r="T13" s="81"/>
      <c r="U13" s="81"/>
      <c r="V13" s="81"/>
      <c r="W13" s="81"/>
    </row>
    <row r="14" spans="1:23" ht="15.75">
      <c r="A14" s="190" t="s">
        <v>37</v>
      </c>
      <c r="B14" s="61"/>
      <c r="C14" s="73"/>
      <c r="D14" s="61"/>
      <c r="E14" s="61"/>
      <c r="F14" s="73"/>
      <c r="G14" s="73"/>
      <c r="H14" s="61"/>
      <c r="I14" s="61"/>
      <c r="J14" s="66">
        <f t="shared" si="2"/>
        <v>0</v>
      </c>
      <c r="K14" s="76">
        <f t="shared" si="0"/>
        <v>0</v>
      </c>
      <c r="L14" s="61"/>
      <c r="M14" s="61"/>
      <c r="N14" s="61"/>
      <c r="O14" s="66">
        <f t="shared" si="3"/>
        <v>0</v>
      </c>
      <c r="P14" s="77">
        <f t="shared" si="1"/>
        <v>0</v>
      </c>
      <c r="Q14" s="78"/>
      <c r="R14" s="78"/>
      <c r="S14" s="77">
        <f t="shared" si="4"/>
        <v>0</v>
      </c>
      <c r="T14" s="81"/>
      <c r="U14" s="81"/>
      <c r="V14" s="81"/>
      <c r="W14" s="81"/>
    </row>
    <row r="15" spans="1:23" ht="15.75">
      <c r="A15" s="190" t="s">
        <v>38</v>
      </c>
      <c r="B15" s="61"/>
      <c r="C15" s="73"/>
      <c r="D15" s="61"/>
      <c r="E15" s="61"/>
      <c r="F15" s="73"/>
      <c r="G15" s="73"/>
      <c r="H15" s="61"/>
      <c r="I15" s="61"/>
      <c r="J15" s="66">
        <f t="shared" si="2"/>
        <v>0</v>
      </c>
      <c r="K15" s="76">
        <f t="shared" si="0"/>
        <v>0</v>
      </c>
      <c r="L15" s="61"/>
      <c r="M15" s="61"/>
      <c r="N15" s="61"/>
      <c r="O15" s="66">
        <f t="shared" si="3"/>
        <v>0</v>
      </c>
      <c r="P15" s="77">
        <f t="shared" si="1"/>
        <v>0</v>
      </c>
      <c r="Q15" s="78"/>
      <c r="R15" s="78"/>
      <c r="S15" s="77">
        <f t="shared" si="4"/>
        <v>0</v>
      </c>
      <c r="T15" s="81"/>
      <c r="U15" s="81"/>
      <c r="V15" s="81"/>
      <c r="W15" s="81"/>
    </row>
    <row r="16" spans="1:23" ht="15.75">
      <c r="A16" s="190" t="s">
        <v>39</v>
      </c>
      <c r="B16" s="61"/>
      <c r="C16" s="73"/>
      <c r="D16" s="61"/>
      <c r="E16" s="61"/>
      <c r="F16" s="73"/>
      <c r="G16" s="73"/>
      <c r="H16" s="61"/>
      <c r="I16" s="61"/>
      <c r="J16" s="66">
        <f t="shared" si="2"/>
        <v>0</v>
      </c>
      <c r="K16" s="76">
        <f t="shared" si="0"/>
        <v>0</v>
      </c>
      <c r="L16" s="61"/>
      <c r="M16" s="61"/>
      <c r="N16" s="61"/>
      <c r="O16" s="66">
        <f t="shared" si="3"/>
        <v>0</v>
      </c>
      <c r="P16" s="77">
        <f t="shared" si="1"/>
        <v>0</v>
      </c>
      <c r="Q16" s="78"/>
      <c r="R16" s="78"/>
      <c r="S16" s="77">
        <f t="shared" si="4"/>
        <v>0</v>
      </c>
      <c r="T16" s="81"/>
      <c r="U16" s="81"/>
      <c r="V16" s="81"/>
      <c r="W16" s="81"/>
    </row>
    <row r="17" spans="1:23" ht="24">
      <c r="A17" s="190" t="s">
        <v>40</v>
      </c>
      <c r="B17" s="61"/>
      <c r="C17" s="73"/>
      <c r="D17" s="61"/>
      <c r="E17" s="61"/>
      <c r="F17" s="73"/>
      <c r="G17" s="73"/>
      <c r="H17" s="61"/>
      <c r="I17" s="61"/>
      <c r="J17" s="66">
        <f t="shared" si="2"/>
        <v>0</v>
      </c>
      <c r="K17" s="76">
        <f t="shared" si="0"/>
        <v>0</v>
      </c>
      <c r="L17" s="61"/>
      <c r="M17" s="61"/>
      <c r="N17" s="61"/>
      <c r="O17" s="66">
        <f t="shared" si="3"/>
        <v>0</v>
      </c>
      <c r="P17" s="77">
        <f t="shared" si="1"/>
        <v>0</v>
      </c>
      <c r="Q17" s="78"/>
      <c r="R17" s="78"/>
      <c r="S17" s="77">
        <f t="shared" si="4"/>
        <v>0</v>
      </c>
      <c r="T17" s="81"/>
      <c r="U17" s="81"/>
      <c r="V17" s="81"/>
      <c r="W17" s="81"/>
    </row>
    <row r="18" spans="1:23" ht="24">
      <c r="A18" s="190" t="s">
        <v>41</v>
      </c>
      <c r="B18" s="61">
        <v>120</v>
      </c>
      <c r="C18" s="73"/>
      <c r="D18" s="61"/>
      <c r="E18" s="61">
        <v>1</v>
      </c>
      <c r="F18" s="73"/>
      <c r="G18" s="73"/>
      <c r="H18" s="61">
        <v>1</v>
      </c>
      <c r="I18" s="61"/>
      <c r="J18" s="518">
        <f t="shared" si="2"/>
        <v>1</v>
      </c>
      <c r="K18" s="524">
        <f>E18-(H18+I18)</f>
        <v>0</v>
      </c>
      <c r="L18" s="61">
        <v>1</v>
      </c>
      <c r="M18" s="61">
        <v>1</v>
      </c>
      <c r="N18" s="61"/>
      <c r="O18" s="518">
        <f t="shared" si="3"/>
        <v>1</v>
      </c>
      <c r="P18" s="524">
        <f t="shared" si="1"/>
        <v>0</v>
      </c>
      <c r="Q18" s="78"/>
      <c r="R18" s="78"/>
      <c r="S18" s="77">
        <f t="shared" si="4"/>
        <v>0</v>
      </c>
      <c r="T18" s="81"/>
      <c r="U18" s="81"/>
      <c r="V18" s="81"/>
      <c r="W18" s="81"/>
    </row>
    <row r="19" spans="1:23" ht="15.75">
      <c r="A19" s="190" t="s">
        <v>150</v>
      </c>
      <c r="B19" s="61"/>
      <c r="C19" s="73"/>
      <c r="D19" s="61"/>
      <c r="E19" s="61"/>
      <c r="F19" s="73"/>
      <c r="G19" s="73"/>
      <c r="H19" s="61"/>
      <c r="I19" s="61"/>
      <c r="J19" s="66">
        <f t="shared" si="2"/>
        <v>0</v>
      </c>
      <c r="K19" s="76">
        <f t="shared" si="0"/>
        <v>0</v>
      </c>
      <c r="L19" s="61"/>
      <c r="M19" s="61"/>
      <c r="N19" s="61"/>
      <c r="O19" s="66">
        <f t="shared" si="3"/>
        <v>0</v>
      </c>
      <c r="P19" s="77">
        <f t="shared" si="1"/>
        <v>0</v>
      </c>
      <c r="Q19" s="78"/>
      <c r="R19" s="78"/>
      <c r="S19" s="77">
        <f t="shared" si="4"/>
        <v>0</v>
      </c>
      <c r="T19" s="81"/>
      <c r="U19" s="81"/>
      <c r="V19" s="81"/>
      <c r="W19" s="81"/>
    </row>
    <row r="20" spans="1:23" ht="24.75">
      <c r="A20" s="191" t="s">
        <v>42</v>
      </c>
      <c r="B20" s="61"/>
      <c r="C20" s="73"/>
      <c r="D20" s="61"/>
      <c r="E20" s="61"/>
      <c r="F20" s="73"/>
      <c r="G20" s="73"/>
      <c r="H20" s="61"/>
      <c r="I20" s="61"/>
      <c r="J20" s="66">
        <f t="shared" si="2"/>
        <v>0</v>
      </c>
      <c r="K20" s="76">
        <f t="shared" si="0"/>
        <v>0</v>
      </c>
      <c r="L20" s="68"/>
      <c r="M20" s="61"/>
      <c r="N20" s="61"/>
      <c r="O20" s="66">
        <f t="shared" si="3"/>
        <v>0</v>
      </c>
      <c r="P20" s="77">
        <f t="shared" si="1"/>
        <v>0</v>
      </c>
      <c r="Q20" s="78"/>
      <c r="R20" s="78"/>
      <c r="S20" s="77">
        <f t="shared" si="4"/>
        <v>0</v>
      </c>
      <c r="T20" s="81"/>
      <c r="U20" s="81"/>
      <c r="V20" s="81"/>
      <c r="W20" s="81"/>
    </row>
    <row r="21" spans="1:23" ht="24.75">
      <c r="A21" s="191" t="s">
        <v>43</v>
      </c>
      <c r="B21" s="61"/>
      <c r="C21" s="73"/>
      <c r="D21" s="61"/>
      <c r="E21" s="61"/>
      <c r="F21" s="73"/>
      <c r="G21" s="73"/>
      <c r="H21" s="61"/>
      <c r="I21" s="61"/>
      <c r="J21" s="66">
        <f t="shared" si="2"/>
        <v>0</v>
      </c>
      <c r="K21" s="76">
        <f t="shared" si="0"/>
        <v>0</v>
      </c>
      <c r="L21" s="68"/>
      <c r="M21" s="61"/>
      <c r="N21" s="61"/>
      <c r="O21" s="66">
        <f t="shared" si="3"/>
        <v>0</v>
      </c>
      <c r="P21" s="77">
        <f t="shared" si="1"/>
        <v>0</v>
      </c>
      <c r="Q21" s="78"/>
      <c r="R21" s="78"/>
      <c r="S21" s="77">
        <f t="shared" si="4"/>
        <v>0</v>
      </c>
      <c r="T21" s="81"/>
      <c r="U21" s="81"/>
      <c r="V21" s="81"/>
      <c r="W21" s="81"/>
    </row>
    <row r="22" spans="1:23" ht="20.25" customHeight="1">
      <c r="A22" s="220" t="s">
        <v>93</v>
      </c>
      <c r="B22" s="66"/>
      <c r="C22" s="66"/>
      <c r="D22" s="66">
        <f>SUM(D8:D21)</f>
        <v>0</v>
      </c>
      <c r="E22" s="66">
        <f aca="true" t="shared" si="5" ref="E22:W22">SUM(E8:E21)</f>
        <v>2</v>
      </c>
      <c r="F22" s="66">
        <f t="shared" si="5"/>
        <v>0</v>
      </c>
      <c r="G22" s="66">
        <f t="shared" si="5"/>
        <v>0</v>
      </c>
      <c r="H22" s="66">
        <f t="shared" si="5"/>
        <v>2</v>
      </c>
      <c r="I22" s="66">
        <f t="shared" si="5"/>
        <v>0</v>
      </c>
      <c r="J22" s="518">
        <f t="shared" si="5"/>
        <v>2</v>
      </c>
      <c r="K22" s="524">
        <f t="shared" si="5"/>
        <v>0</v>
      </c>
      <c r="L22" s="66">
        <f t="shared" si="5"/>
        <v>4</v>
      </c>
      <c r="M22" s="66">
        <f t="shared" si="5"/>
        <v>4.7</v>
      </c>
      <c r="N22" s="66">
        <f t="shared" si="5"/>
        <v>0</v>
      </c>
      <c r="O22" s="66">
        <f t="shared" si="5"/>
        <v>4.7</v>
      </c>
      <c r="P22" s="525">
        <f t="shared" si="5"/>
        <v>-0.7000000000000002</v>
      </c>
      <c r="Q22" s="221">
        <f t="shared" si="5"/>
        <v>0</v>
      </c>
      <c r="R22" s="221">
        <f t="shared" si="5"/>
        <v>0</v>
      </c>
      <c r="S22" s="77">
        <f t="shared" si="5"/>
        <v>0</v>
      </c>
      <c r="T22" s="66">
        <f t="shared" si="5"/>
        <v>0</v>
      </c>
      <c r="U22" s="66">
        <f t="shared" si="5"/>
        <v>0</v>
      </c>
      <c r="V22" s="66">
        <f t="shared" si="5"/>
        <v>0</v>
      </c>
      <c r="W22" s="66">
        <f t="shared" si="5"/>
        <v>0</v>
      </c>
    </row>
    <row r="23" spans="1:23" ht="15.75" customHeight="1">
      <c r="A23" s="80" t="s">
        <v>151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5"/>
      <c r="R23" s="75"/>
      <c r="S23" s="75"/>
      <c r="T23" s="75"/>
      <c r="U23" s="75"/>
      <c r="V23" s="75"/>
      <c r="W23" s="75"/>
    </row>
    <row r="24" ht="15.75">
      <c r="A24" s="20"/>
    </row>
  </sheetData>
  <sheetProtection/>
  <mergeCells count="5">
    <mergeCell ref="T6:W6"/>
    <mergeCell ref="D6:S6"/>
    <mergeCell ref="A6:A7"/>
    <mergeCell ref="B6:B7"/>
    <mergeCell ref="C6:C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4">
      <selection activeCell="C3" sqref="C3"/>
    </sheetView>
  </sheetViews>
  <sheetFormatPr defaultColWidth="9.00390625" defaultRowHeight="12.75"/>
  <cols>
    <col min="1" max="1" width="28.00390625" style="18" customWidth="1"/>
    <col min="2" max="2" width="15.00390625" style="18" customWidth="1"/>
    <col min="3" max="3" width="11.75390625" style="18" customWidth="1"/>
    <col min="4" max="4" width="8.125" style="18" customWidth="1"/>
    <col min="5" max="5" width="13.125" style="18" customWidth="1"/>
    <col min="6" max="6" width="10.00390625" style="18" customWidth="1"/>
    <col min="7" max="7" width="8.00390625" style="18" customWidth="1"/>
    <col min="8" max="8" width="14.25390625" style="18" customWidth="1"/>
    <col min="9" max="9" width="11.375" style="18" customWidth="1"/>
    <col min="10" max="16384" width="9.125" style="18" customWidth="1"/>
  </cols>
  <sheetData>
    <row r="1" spans="1:7" ht="12.75">
      <c r="A1" s="435"/>
      <c r="B1" s="436" t="s">
        <v>175</v>
      </c>
      <c r="C1" s="437" t="str">
        <f>'[1]Kadar.ode.'!C1</f>
        <v>Институт за ментално здравље</v>
      </c>
      <c r="D1" s="438"/>
      <c r="E1" s="438"/>
      <c r="F1" s="438"/>
      <c r="G1" s="439"/>
    </row>
    <row r="2" spans="1:7" ht="12.75">
      <c r="A2" s="435"/>
      <c r="B2" s="436" t="s">
        <v>176</v>
      </c>
      <c r="C2" s="437">
        <f>'[1]Kadar.ode.'!C2</f>
        <v>7041357</v>
      </c>
      <c r="D2" s="438"/>
      <c r="E2" s="438"/>
      <c r="F2" s="438"/>
      <c r="G2" s="439"/>
    </row>
    <row r="3" spans="1:7" ht="12.75">
      <c r="A3" s="435"/>
      <c r="B3" s="436" t="s">
        <v>178</v>
      </c>
      <c r="C3" s="569" t="s">
        <v>1007</v>
      </c>
      <c r="D3" s="438"/>
      <c r="E3" s="438"/>
      <c r="F3" s="438"/>
      <c r="G3" s="439"/>
    </row>
    <row r="4" spans="1:7" ht="14.25">
      <c r="A4" s="435"/>
      <c r="B4" s="436" t="s">
        <v>922</v>
      </c>
      <c r="C4" s="440" t="s">
        <v>307</v>
      </c>
      <c r="D4" s="441"/>
      <c r="E4" s="441"/>
      <c r="F4" s="441"/>
      <c r="G4" s="442"/>
    </row>
    <row r="5" spans="1:4" ht="12" customHeight="1">
      <c r="A5" s="59"/>
      <c r="B5" s="14"/>
      <c r="C5" s="57"/>
      <c r="D5" s="41"/>
    </row>
    <row r="6" spans="1:6" ht="21.75" customHeight="1">
      <c r="A6" s="704" t="s">
        <v>30</v>
      </c>
      <c r="B6" s="704"/>
      <c r="C6" s="82"/>
      <c r="D6" s="82"/>
      <c r="E6" s="82"/>
      <c r="F6" s="82"/>
    </row>
    <row r="7" spans="1:6" ht="12.75">
      <c r="A7" s="83" t="s">
        <v>152</v>
      </c>
      <c r="B7" s="526">
        <v>120</v>
      </c>
      <c r="C7" s="82"/>
      <c r="D7" s="82"/>
      <c r="E7" s="82"/>
      <c r="F7" s="82"/>
    </row>
    <row r="8" spans="1:6" ht="12.75">
      <c r="A8" s="83" t="s">
        <v>153</v>
      </c>
      <c r="B8" s="526"/>
      <c r="C8" s="82"/>
      <c r="D8" s="82"/>
      <c r="E8" s="82"/>
      <c r="F8" s="82"/>
    </row>
    <row r="9" spans="1:6" ht="12.75">
      <c r="A9" s="83" t="s">
        <v>93</v>
      </c>
      <c r="B9" s="526">
        <v>120</v>
      </c>
      <c r="C9" s="82"/>
      <c r="D9" s="82"/>
      <c r="E9" s="82"/>
      <c r="F9" s="82"/>
    </row>
    <row r="10" spans="1:9" ht="12.75">
      <c r="A10" s="82"/>
      <c r="B10" s="82"/>
      <c r="C10" s="82"/>
      <c r="D10" s="82"/>
      <c r="E10" s="82"/>
      <c r="F10" s="82"/>
      <c r="G10" s="82"/>
      <c r="H10" s="82"/>
      <c r="I10" s="527"/>
    </row>
    <row r="11" spans="1:9" ht="57.75" customHeight="1">
      <c r="A11" s="699" t="s">
        <v>44</v>
      </c>
      <c r="B11" s="705" t="s">
        <v>186</v>
      </c>
      <c r="C11" s="705"/>
      <c r="D11" s="705"/>
      <c r="E11" s="705"/>
      <c r="F11" s="705"/>
      <c r="G11" s="705"/>
      <c r="H11" s="705" t="s">
        <v>183</v>
      </c>
      <c r="I11" s="705"/>
    </row>
    <row r="12" spans="1:9" ht="54.75" customHeight="1">
      <c r="A12" s="699"/>
      <c r="B12" s="528" t="s">
        <v>199</v>
      </c>
      <c r="C12" s="528" t="s">
        <v>47</v>
      </c>
      <c r="D12" s="528" t="s">
        <v>27</v>
      </c>
      <c r="E12" s="528" t="s">
        <v>200</v>
      </c>
      <c r="F12" s="528" t="s">
        <v>47</v>
      </c>
      <c r="G12" s="528" t="s">
        <v>27</v>
      </c>
      <c r="H12" s="528" t="s">
        <v>45</v>
      </c>
      <c r="I12" s="528" t="s">
        <v>48</v>
      </c>
    </row>
    <row r="13" spans="1:9" ht="12.75">
      <c r="A13" s="217" t="s">
        <v>51</v>
      </c>
      <c r="B13" s="529"/>
      <c r="C13" s="529"/>
      <c r="D13" s="530">
        <f aca="true" t="shared" si="0" ref="D13:D23">B13-C13</f>
        <v>0</v>
      </c>
      <c r="E13" s="531"/>
      <c r="F13" s="532"/>
      <c r="G13" s="530">
        <f aca="true" t="shared" si="1" ref="G13:G23">E13-F13</f>
        <v>0</v>
      </c>
      <c r="H13" s="531"/>
      <c r="I13" s="532"/>
    </row>
    <row r="14" spans="1:9" ht="12.75">
      <c r="A14" s="217" t="s">
        <v>46</v>
      </c>
      <c r="B14" s="529"/>
      <c r="C14" s="529"/>
      <c r="D14" s="530">
        <f t="shared" si="0"/>
        <v>0</v>
      </c>
      <c r="E14" s="531"/>
      <c r="F14" s="532"/>
      <c r="G14" s="530">
        <f t="shared" si="1"/>
        <v>0</v>
      </c>
      <c r="H14" s="531"/>
      <c r="I14" s="532"/>
    </row>
    <row r="15" spans="1:9" ht="38.25">
      <c r="A15" s="503" t="s">
        <v>411</v>
      </c>
      <c r="B15" s="533">
        <v>0</v>
      </c>
      <c r="C15" s="529"/>
      <c r="D15" s="530">
        <f t="shared" si="0"/>
        <v>0</v>
      </c>
      <c r="E15" s="534">
        <v>4</v>
      </c>
      <c r="F15" s="532"/>
      <c r="G15" s="530">
        <f t="shared" si="1"/>
        <v>4</v>
      </c>
      <c r="H15" s="531"/>
      <c r="I15" s="532"/>
    </row>
    <row r="16" spans="1:9" ht="51">
      <c r="A16" s="503" t="s">
        <v>412</v>
      </c>
      <c r="B16" s="535">
        <v>0</v>
      </c>
      <c r="C16" s="529"/>
      <c r="D16" s="530">
        <f t="shared" si="0"/>
        <v>0</v>
      </c>
      <c r="E16" s="536">
        <v>0</v>
      </c>
      <c r="F16" s="532"/>
      <c r="G16" s="530">
        <f t="shared" si="1"/>
        <v>0</v>
      </c>
      <c r="H16" s="531"/>
      <c r="I16" s="532"/>
    </row>
    <row r="17" spans="1:9" ht="25.5">
      <c r="A17" s="503" t="s">
        <v>413</v>
      </c>
      <c r="B17" s="537">
        <v>3</v>
      </c>
      <c r="C17" s="529"/>
      <c r="D17" s="530">
        <f t="shared" si="0"/>
        <v>3</v>
      </c>
      <c r="E17" s="538">
        <v>4</v>
      </c>
      <c r="F17" s="532"/>
      <c r="G17" s="530">
        <f t="shared" si="1"/>
        <v>4</v>
      </c>
      <c r="H17" s="531"/>
      <c r="I17" s="532"/>
    </row>
    <row r="18" spans="1:9" ht="25.5">
      <c r="A18" s="539" t="s">
        <v>414</v>
      </c>
      <c r="B18" s="537">
        <v>7</v>
      </c>
      <c r="C18" s="529"/>
      <c r="D18" s="530">
        <f t="shared" si="0"/>
        <v>7</v>
      </c>
      <c r="E18" s="538">
        <v>0</v>
      </c>
      <c r="F18" s="532"/>
      <c r="G18" s="530">
        <f t="shared" si="1"/>
        <v>0</v>
      </c>
      <c r="H18" s="531"/>
      <c r="I18" s="532"/>
    </row>
    <row r="19" spans="1:9" ht="25.5">
      <c r="A19" s="540" t="s">
        <v>415</v>
      </c>
      <c r="B19" s="541">
        <v>2</v>
      </c>
      <c r="C19" s="529"/>
      <c r="D19" s="530">
        <f t="shared" si="0"/>
        <v>2</v>
      </c>
      <c r="E19" s="542">
        <v>0</v>
      </c>
      <c r="F19" s="532"/>
      <c r="G19" s="530">
        <f t="shared" si="1"/>
        <v>0</v>
      </c>
      <c r="H19" s="531"/>
      <c r="I19" s="532"/>
    </row>
    <row r="20" spans="1:9" ht="12.75">
      <c r="A20" s="543" t="s">
        <v>377</v>
      </c>
      <c r="B20" s="529">
        <v>2</v>
      </c>
      <c r="C20" s="529">
        <v>8.4</v>
      </c>
      <c r="D20" s="530">
        <f t="shared" si="0"/>
        <v>-6.4</v>
      </c>
      <c r="E20" s="531"/>
      <c r="F20" s="532">
        <v>38.4</v>
      </c>
      <c r="G20" s="530">
        <f t="shared" si="1"/>
        <v>-38.4</v>
      </c>
      <c r="H20" s="531"/>
      <c r="I20" s="532"/>
    </row>
    <row r="21" spans="1:9" s="45" customFormat="1" ht="12.75">
      <c r="A21" s="218"/>
      <c r="B21" s="529"/>
      <c r="C21" s="529"/>
      <c r="D21" s="530">
        <f t="shared" si="0"/>
        <v>0</v>
      </c>
      <c r="E21" s="531"/>
      <c r="F21" s="532"/>
      <c r="G21" s="530">
        <f t="shared" si="1"/>
        <v>0</v>
      </c>
      <c r="H21" s="531"/>
      <c r="I21" s="532"/>
    </row>
    <row r="22" spans="1:9" s="45" customFormat="1" ht="12.75">
      <c r="A22" s="218"/>
      <c r="B22" s="529"/>
      <c r="C22" s="529"/>
      <c r="D22" s="530">
        <f t="shared" si="0"/>
        <v>0</v>
      </c>
      <c r="E22" s="531"/>
      <c r="F22" s="532"/>
      <c r="G22" s="530">
        <f t="shared" si="1"/>
        <v>0</v>
      </c>
      <c r="H22" s="531"/>
      <c r="I22" s="532"/>
    </row>
    <row r="23" spans="1:9" s="45" customFormat="1" ht="12.75">
      <c r="A23" s="219" t="s">
        <v>2</v>
      </c>
      <c r="B23" s="526">
        <f>SUM(B13:B22)</f>
        <v>14</v>
      </c>
      <c r="C23" s="526">
        <f>SUM(C13:C22)</f>
        <v>8.4</v>
      </c>
      <c r="D23" s="544">
        <f t="shared" si="0"/>
        <v>5.6</v>
      </c>
      <c r="E23" s="526">
        <f>SUM(E13:E22)</f>
        <v>8</v>
      </c>
      <c r="F23" s="526">
        <f>SUM(F13:F22)</f>
        <v>38.4</v>
      </c>
      <c r="G23" s="544">
        <f t="shared" si="1"/>
        <v>-30.4</v>
      </c>
      <c r="H23" s="526">
        <f>SUM(H13:H22)</f>
        <v>0</v>
      </c>
      <c r="I23" s="526">
        <f>SUM(I13:I22)</f>
        <v>0</v>
      </c>
    </row>
  </sheetData>
  <sheetProtection/>
  <mergeCells count="4">
    <mergeCell ref="A6:B6"/>
    <mergeCell ref="A11:A12"/>
    <mergeCell ref="B11:G11"/>
    <mergeCell ref="H11:I1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15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48.25390625" style="0" customWidth="1"/>
    <col min="2" max="2" width="16.125" style="0" customWidth="1"/>
    <col min="3" max="3" width="10.375" style="0" customWidth="1"/>
    <col min="4" max="4" width="9.875" style="0" customWidth="1"/>
    <col min="5" max="5" width="14.125" style="0" customWidth="1"/>
    <col min="6" max="6" width="12.625" style="0" customWidth="1"/>
    <col min="7" max="7" width="13.00390625" style="0" customWidth="1"/>
    <col min="8" max="8" width="20.375" style="0" customWidth="1"/>
    <col min="9" max="9" width="12.125" style="0" customWidth="1"/>
    <col min="10" max="10" width="12.875" style="0" customWidth="1"/>
  </cols>
  <sheetData>
    <row r="1" spans="1:20" ht="12.75">
      <c r="A1" s="435"/>
      <c r="B1" s="437" t="str">
        <f>'[1]Kadar.ode.'!C1</f>
        <v>Институт за ментално здравље</v>
      </c>
      <c r="C1" s="438"/>
      <c r="D1" s="438"/>
      <c r="E1" s="438"/>
      <c r="F1" s="439"/>
      <c r="G1" s="545"/>
      <c r="H1" s="26"/>
      <c r="I1" s="46"/>
      <c r="J1" s="46"/>
      <c r="K1" s="46"/>
      <c r="L1" s="46"/>
      <c r="M1" s="46"/>
      <c r="N1" s="46"/>
      <c r="O1" s="47"/>
      <c r="P1" s="47"/>
      <c r="Q1" s="47"/>
      <c r="R1" s="47"/>
      <c r="S1" s="47"/>
      <c r="T1" s="47"/>
    </row>
    <row r="2" spans="1:16" ht="12.75">
      <c r="A2" s="435"/>
      <c r="B2" s="437">
        <f>'[1]Kadar.ode.'!C2</f>
        <v>7041357</v>
      </c>
      <c r="C2" s="438"/>
      <c r="D2" s="438"/>
      <c r="E2" s="438"/>
      <c r="F2" s="439"/>
      <c r="G2" s="545"/>
      <c r="H2" s="46"/>
      <c r="I2" s="46"/>
      <c r="J2" s="46"/>
      <c r="K2" s="47"/>
      <c r="L2" s="47"/>
      <c r="M2" s="47"/>
      <c r="N2" s="47"/>
      <c r="O2" s="47"/>
      <c r="P2" s="47"/>
    </row>
    <row r="3" spans="1:20" ht="12.75">
      <c r="A3" s="435"/>
      <c r="B3" s="569" t="s">
        <v>1007</v>
      </c>
      <c r="C3" s="438"/>
      <c r="D3" s="438"/>
      <c r="E3" s="438"/>
      <c r="F3" s="439"/>
      <c r="G3" s="545"/>
      <c r="H3" s="46"/>
      <c r="I3" s="46"/>
      <c r="J3" s="46"/>
      <c r="K3" s="46"/>
      <c r="L3" s="46"/>
      <c r="M3" s="46"/>
      <c r="N3" s="46"/>
      <c r="O3" s="47"/>
      <c r="P3" s="47"/>
      <c r="Q3" s="47"/>
      <c r="R3" s="47"/>
      <c r="S3" s="47"/>
      <c r="T3" s="47"/>
    </row>
    <row r="4" spans="1:20" ht="14.25">
      <c r="A4" s="435"/>
      <c r="B4" s="440" t="s">
        <v>201</v>
      </c>
      <c r="C4" s="441"/>
      <c r="D4" s="441"/>
      <c r="E4" s="441"/>
      <c r="F4" s="442"/>
      <c r="G4" s="54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0" ht="12.75" customHeight="1">
      <c r="B5" s="48"/>
      <c r="C5" s="48"/>
      <c r="D5" s="48"/>
      <c r="E5" s="48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32" customHeight="1" thickBot="1">
      <c r="A6" s="50"/>
      <c r="B6" s="51" t="s">
        <v>977</v>
      </c>
      <c r="C6" s="51" t="s">
        <v>47</v>
      </c>
      <c r="D6" s="51" t="s">
        <v>68</v>
      </c>
      <c r="E6" s="51" t="s">
        <v>183</v>
      </c>
      <c r="F6" s="51" t="s">
        <v>972</v>
      </c>
      <c r="G6" s="547" t="s">
        <v>973</v>
      </c>
      <c r="H6" s="547" t="s">
        <v>974</v>
      </c>
      <c r="I6" s="571" t="s">
        <v>975</v>
      </c>
      <c r="J6" s="571" t="s">
        <v>976</v>
      </c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2.75" customHeight="1" thickBot="1" thickTop="1">
      <c r="A7" s="50" t="s">
        <v>62</v>
      </c>
      <c r="B7" s="649">
        <v>65</v>
      </c>
      <c r="C7" s="549">
        <f>IF('[3]Kadar.zaj.med.del.'!E11&gt;='[3]Kadar.zaj.med.del.'!J11,SUM('[3]Kadar.ode.'!P47,'[3]Kadar.dne.bol.dij.'!H18,'[3]Kadar.zaj.med.del.'!J22)-'[3]Kadar.zaj.med.del.'!J11-'[3]Kadar.zaj.med.del.'!J18,IF((('[3]Kadar.zaj.med.del.'!E11+'[3]Kadar.zaj.med.del.'!D11)&lt;='[3]Kadar.zaj.med.del.'!J11),SUM('[3]Kadar.ode.'!P47,'[3]Kadar.dne.bol.dij.'!H18,'[3]Kadar.zaj.med.del.'!J22)-'[3]Kadar.zaj.med.del.'!J18-('[3]Kadar.zaj.med.del.'!J11-'[3]Kadar.zaj.med.del.'!D11),SUM('[3]Kadar.ode.'!P47,'[3]Kadar.dne.bol.dij.'!H18,'[3]Kadar.zaj.med.del.'!J22)-'[3]Kadar.zaj.med.del.'!J18-'[3]Kadar.zaj.med.del.'!E11))</f>
        <v>59</v>
      </c>
      <c r="D7" s="650">
        <f aca="true" t="shared" si="0" ref="D7:D12">B7-C7</f>
        <v>6</v>
      </c>
      <c r="E7" s="548">
        <f>SUM('[3]Kadar.ode.'!AD47,'[3]Kadar.dne.bol.dij.'!P18,'[3]Kadar.zaj.med.del.'!T22)</f>
        <v>0</v>
      </c>
      <c r="F7" s="649">
        <f aca="true" t="shared" si="1" ref="F7:F12">SUM(B7,E7)</f>
        <v>65</v>
      </c>
      <c r="G7" s="550">
        <v>3</v>
      </c>
      <c r="H7" s="551">
        <v>0</v>
      </c>
      <c r="I7" s="550">
        <v>3</v>
      </c>
      <c r="J7" s="649">
        <f aca="true" t="shared" si="2" ref="J7:J13">B7+I7</f>
        <v>68</v>
      </c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2.75" customHeight="1" thickBot="1" thickTop="1">
      <c r="A8" s="50" t="s">
        <v>63</v>
      </c>
      <c r="B8" s="649">
        <v>2</v>
      </c>
      <c r="C8" s="549">
        <f>IF('[3]Kadar.zaj.med.del.'!D11+'[3]Kadar.zaj.med.del.'!E11&lt;='[3]Kadar.zaj.med.del.'!J11,SUM('[3]Kadar.zaj.med.del.'!J18+'[3]Kadar.zaj.med.del.'!J11-'[3]Kadar.zaj.med.del.'!D11),IF('[3]Kadar.zaj.med.del.'!E11&gt;'[3]Kadar.zaj.med.del.'!J11,SUM('[3]Kadar.zaj.med.del.'!J18+'[3]Kadar.zaj.med.del.'!J11),SUM('[3]Kadar.zaj.med.del.'!J18+'[3]Kadar.zaj.med.del.'!E11)))</f>
        <v>2</v>
      </c>
      <c r="D8" s="650">
        <f t="shared" si="0"/>
        <v>0</v>
      </c>
      <c r="E8" s="548">
        <f>SUM('[3]Kadar.zaj.med.del.'!U22)</f>
        <v>0</v>
      </c>
      <c r="F8" s="649">
        <f t="shared" si="1"/>
        <v>2</v>
      </c>
      <c r="G8" s="550">
        <v>0</v>
      </c>
      <c r="H8" s="548">
        <v>0</v>
      </c>
      <c r="I8" s="550">
        <v>0</v>
      </c>
      <c r="J8" s="649">
        <f t="shared" si="2"/>
        <v>2</v>
      </c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10" ht="12.75" customHeight="1" thickBot="1" thickTop="1">
      <c r="A9" s="50" t="s">
        <v>64</v>
      </c>
      <c r="B9" s="649">
        <v>119</v>
      </c>
      <c r="C9" s="549">
        <f>SUM('[3]Kadar.ode.'!X47,'[3]Kadar.dne.bol.dij.'!K18,'[3]Kadar.zaj.med.del.'!O22)</f>
        <v>126.39999999999999</v>
      </c>
      <c r="D9" s="649">
        <f t="shared" si="0"/>
        <v>-7.3999999999999915</v>
      </c>
      <c r="E9" s="548">
        <f>SUM('[3]Kadar.ode.'!AE47,'[3]Kadar.dne.bol.dij.'!Q18,'[3]Kadar.zaj.med.del.'!V22)</f>
        <v>0</v>
      </c>
      <c r="F9" s="649">
        <f t="shared" si="1"/>
        <v>119</v>
      </c>
      <c r="G9" s="550">
        <v>3</v>
      </c>
      <c r="H9" s="548">
        <v>0</v>
      </c>
      <c r="I9" s="550">
        <v>3</v>
      </c>
      <c r="J9" s="649">
        <f t="shared" si="2"/>
        <v>122</v>
      </c>
    </row>
    <row r="10" spans="1:10" ht="12.75" customHeight="1" thickBot="1" thickTop="1">
      <c r="A10" s="50" t="s">
        <v>65</v>
      </c>
      <c r="B10" s="649">
        <v>33</v>
      </c>
      <c r="C10" s="548">
        <f>SUM('[3]Kadar.ode.'!AA47,'[3]Kadar.ode.'!AB47,'[3]Kadar.dne.bol.dij.'!N18,'[3]Kadar.zaj.med.del.'!R22)</f>
        <v>31.2</v>
      </c>
      <c r="D10" s="649">
        <f t="shared" si="0"/>
        <v>1.8000000000000007</v>
      </c>
      <c r="E10" s="548">
        <f>SUM('[3]Kadar.ode.'!AF47,'[3]Kadar.dne.bol.dij.'!R18,'[3]Kadar.zaj.med.del.'!W22)</f>
        <v>0</v>
      </c>
      <c r="F10" s="649">
        <f t="shared" si="1"/>
        <v>33</v>
      </c>
      <c r="G10" s="550">
        <v>2</v>
      </c>
      <c r="H10" s="548">
        <v>0</v>
      </c>
      <c r="I10" s="550">
        <v>2</v>
      </c>
      <c r="J10" s="649">
        <f t="shared" si="2"/>
        <v>35</v>
      </c>
    </row>
    <row r="11" spans="1:10" ht="12.75" customHeight="1" thickBot="1" thickTop="1">
      <c r="A11" s="50" t="s">
        <v>66</v>
      </c>
      <c r="B11" s="649">
        <v>14</v>
      </c>
      <c r="C11" s="548">
        <f>SUM('[3]Kadar.nem.'!C23)</f>
        <v>8.4</v>
      </c>
      <c r="D11" s="649">
        <f t="shared" si="0"/>
        <v>5.6</v>
      </c>
      <c r="E11" s="548">
        <f>SUM('[3]Kadar.nem.'!H23)</f>
        <v>0</v>
      </c>
      <c r="F11" s="649">
        <f t="shared" si="1"/>
        <v>14</v>
      </c>
      <c r="G11" s="550">
        <v>0</v>
      </c>
      <c r="H11" s="548">
        <v>0</v>
      </c>
      <c r="I11" s="550">
        <v>0</v>
      </c>
      <c r="J11" s="649">
        <f t="shared" si="2"/>
        <v>14</v>
      </c>
    </row>
    <row r="12" spans="1:10" ht="12.75" customHeight="1" thickBot="1" thickTop="1">
      <c r="A12" s="50" t="s">
        <v>67</v>
      </c>
      <c r="B12" s="649">
        <v>8</v>
      </c>
      <c r="C12" s="548">
        <f>SUM('[3]Kadar.nem.'!F23)</f>
        <v>38.4</v>
      </c>
      <c r="D12" s="649">
        <f t="shared" si="0"/>
        <v>-30.4</v>
      </c>
      <c r="E12" s="548">
        <f>SUM('[3]Kadar.nem.'!I23)</f>
        <v>0</v>
      </c>
      <c r="F12" s="649">
        <f t="shared" si="1"/>
        <v>8</v>
      </c>
      <c r="G12" s="550">
        <v>0</v>
      </c>
      <c r="H12" s="548">
        <v>0</v>
      </c>
      <c r="I12" s="550">
        <v>0</v>
      </c>
      <c r="J12" s="649">
        <f t="shared" si="2"/>
        <v>8</v>
      </c>
    </row>
    <row r="13" spans="1:10" ht="13.5" customHeight="1" thickBot="1" thickTop="1">
      <c r="A13" s="550" t="s">
        <v>2</v>
      </c>
      <c r="B13" s="649">
        <f aca="true" t="shared" si="3" ref="B13:G13">SUM(B7:B12)</f>
        <v>241</v>
      </c>
      <c r="C13" s="549">
        <f t="shared" si="3"/>
        <v>265.4</v>
      </c>
      <c r="D13" s="649">
        <f t="shared" si="3"/>
        <v>-24.39999999999999</v>
      </c>
      <c r="E13" s="548">
        <f t="shared" si="3"/>
        <v>0</v>
      </c>
      <c r="F13" s="649">
        <f t="shared" si="3"/>
        <v>241</v>
      </c>
      <c r="G13" s="548">
        <f t="shared" si="3"/>
        <v>8</v>
      </c>
      <c r="H13" s="548">
        <v>0</v>
      </c>
      <c r="I13" s="548">
        <f>SUM(I7:I12)</f>
        <v>8</v>
      </c>
      <c r="J13" s="649">
        <f t="shared" si="2"/>
        <v>249</v>
      </c>
    </row>
    <row r="14" ht="13.5" thickTop="1"/>
    <row r="15" ht="15">
      <c r="A15" s="378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W22" sqref="W22"/>
    </sheetView>
  </sheetViews>
  <sheetFormatPr defaultColWidth="9.00390625" defaultRowHeight="12.75"/>
  <cols>
    <col min="1" max="1" width="7.625" style="0" customWidth="1"/>
    <col min="2" max="2" width="26.75390625" style="0" customWidth="1"/>
    <col min="3" max="3" width="11.25390625" style="0" bestFit="1" customWidth="1"/>
    <col min="4" max="4" width="7.875" style="0" customWidth="1"/>
  </cols>
  <sheetData>
    <row r="1" spans="1:7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ht="12.75">
      <c r="A2" s="188"/>
      <c r="B2" s="189" t="s">
        <v>176</v>
      </c>
      <c r="C2" s="717">
        <f>'Kadar.ode. ТАB 1'!C2</f>
        <v>7041357</v>
      </c>
      <c r="D2" s="718"/>
      <c r="E2" s="184"/>
      <c r="F2" s="184"/>
      <c r="G2" s="186"/>
    </row>
    <row r="3" spans="1:7" ht="12.75">
      <c r="A3" s="188"/>
      <c r="B3" s="189" t="s">
        <v>178</v>
      </c>
      <c r="C3" s="398" t="s">
        <v>1008</v>
      </c>
      <c r="D3" s="184"/>
      <c r="E3" s="184"/>
      <c r="F3" s="184"/>
      <c r="G3" s="186"/>
    </row>
    <row r="4" spans="1:7" ht="14.25">
      <c r="A4" s="188"/>
      <c r="B4" s="189" t="s">
        <v>177</v>
      </c>
      <c r="C4" s="183" t="s">
        <v>207</v>
      </c>
      <c r="D4" s="185"/>
      <c r="E4" s="185"/>
      <c r="F4" s="185"/>
      <c r="G4" s="187"/>
    </row>
    <row r="5" ht="12.75">
      <c r="L5" s="321" t="s">
        <v>359</v>
      </c>
    </row>
    <row r="6" spans="1:12" ht="33.75" customHeight="1">
      <c r="A6" s="713" t="s">
        <v>173</v>
      </c>
      <c r="B6" s="713" t="s">
        <v>58</v>
      </c>
      <c r="C6" s="715" t="s">
        <v>202</v>
      </c>
      <c r="D6" s="716"/>
      <c r="E6" s="706" t="s">
        <v>203</v>
      </c>
      <c r="F6" s="706"/>
      <c r="G6" s="706" t="s">
        <v>206</v>
      </c>
      <c r="H6" s="706"/>
      <c r="I6" s="706" t="s">
        <v>204</v>
      </c>
      <c r="J6" s="706"/>
      <c r="K6" s="706" t="s">
        <v>205</v>
      </c>
      <c r="L6" s="706"/>
    </row>
    <row r="7" spans="1:12" ht="45.75" customHeight="1" thickBot="1">
      <c r="A7" s="714"/>
      <c r="B7" s="714"/>
      <c r="C7" s="92" t="s">
        <v>1</v>
      </c>
      <c r="D7" s="93" t="s">
        <v>0</v>
      </c>
      <c r="E7" s="566" t="s">
        <v>979</v>
      </c>
      <c r="F7" s="565" t="s">
        <v>1009</v>
      </c>
      <c r="G7" s="566" t="s">
        <v>979</v>
      </c>
      <c r="H7" s="565" t="s">
        <v>1009</v>
      </c>
      <c r="I7" s="566" t="s">
        <v>979</v>
      </c>
      <c r="J7" s="565" t="s">
        <v>1009</v>
      </c>
      <c r="K7" s="566" t="s">
        <v>979</v>
      </c>
      <c r="L7" s="565" t="s">
        <v>1009</v>
      </c>
    </row>
    <row r="8" spans="1:14" ht="13.5" thickTop="1">
      <c r="A8" s="335"/>
      <c r="B8" s="719" t="s">
        <v>552</v>
      </c>
      <c r="C8" s="143" t="s">
        <v>2</v>
      </c>
      <c r="D8" s="341">
        <v>73</v>
      </c>
      <c r="E8" s="381">
        <v>603</v>
      </c>
      <c r="F8" s="381">
        <v>163</v>
      </c>
      <c r="G8" s="381">
        <v>20004</v>
      </c>
      <c r="H8" s="381">
        <v>4297</v>
      </c>
      <c r="I8" s="415">
        <f aca="true" t="shared" si="0" ref="I8:I31">G8/E8</f>
        <v>33.17412935323383</v>
      </c>
      <c r="J8" s="415">
        <f aca="true" t="shared" si="1" ref="J8:J31">H8/F8</f>
        <v>26.36196319018405</v>
      </c>
      <c r="K8" s="415">
        <f>G8/(365*D8)*100</f>
        <v>75.07599924939012</v>
      </c>
      <c r="L8" s="415">
        <f>H8/(90*D8)*100</f>
        <v>65.40334855403349</v>
      </c>
      <c r="M8" s="427">
        <f>F8/E8</f>
        <v>0.2703150912106136</v>
      </c>
      <c r="N8" s="427">
        <f>H8/G8</f>
        <v>0.21480703859228154</v>
      </c>
    </row>
    <row r="9" spans="1:14" ht="12.75">
      <c r="A9" s="336">
        <v>331</v>
      </c>
      <c r="B9" s="720"/>
      <c r="C9" s="144" t="s">
        <v>4</v>
      </c>
      <c r="D9" s="342">
        <v>8</v>
      </c>
      <c r="E9" s="382">
        <v>232</v>
      </c>
      <c r="F9" s="382">
        <v>63</v>
      </c>
      <c r="G9" s="382">
        <v>2264</v>
      </c>
      <c r="H9" s="382">
        <v>503</v>
      </c>
      <c r="I9" s="416">
        <f t="shared" si="0"/>
        <v>9.758620689655173</v>
      </c>
      <c r="J9" s="416">
        <f t="shared" si="1"/>
        <v>7.984126984126984</v>
      </c>
      <c r="K9" s="415">
        <f aca="true" t="shared" si="2" ref="K9:K31">G9/(365*D9)*100</f>
        <v>77.53424657534246</v>
      </c>
      <c r="L9" s="415">
        <f aca="true" t="shared" si="3" ref="L9:L31">H9/(90*D9)*100</f>
        <v>69.86111111111111</v>
      </c>
      <c r="M9" s="427">
        <f aca="true" t="shared" si="4" ref="M9:M31">F9/E9</f>
        <v>0.27155172413793105</v>
      </c>
      <c r="N9" s="427">
        <f aca="true" t="shared" si="5" ref="N9:N30">H9/G9</f>
        <v>0.22217314487632508</v>
      </c>
    </row>
    <row r="10" spans="1:14" ht="12.75">
      <c r="A10" s="337">
        <v>332</v>
      </c>
      <c r="B10" s="720"/>
      <c r="C10" s="144" t="s">
        <v>5</v>
      </c>
      <c r="D10" s="342">
        <v>30</v>
      </c>
      <c r="E10" s="382">
        <v>422</v>
      </c>
      <c r="F10" s="382">
        <v>90</v>
      </c>
      <c r="G10" s="382">
        <v>7464</v>
      </c>
      <c r="H10" s="382">
        <v>1327</v>
      </c>
      <c r="I10" s="416">
        <f t="shared" si="0"/>
        <v>17.687203791469194</v>
      </c>
      <c r="J10" s="416">
        <f t="shared" si="1"/>
        <v>14.744444444444444</v>
      </c>
      <c r="K10" s="415">
        <f t="shared" si="2"/>
        <v>68.16438356164383</v>
      </c>
      <c r="L10" s="415">
        <f t="shared" si="3"/>
        <v>49.148148148148145</v>
      </c>
      <c r="M10" s="427">
        <f t="shared" si="4"/>
        <v>0.2132701421800948</v>
      </c>
      <c r="N10" s="427">
        <f t="shared" si="5"/>
        <v>0.17778670953912112</v>
      </c>
    </row>
    <row r="11" spans="1:14" ht="13.5" thickBot="1">
      <c r="A11" s="338">
        <v>333</v>
      </c>
      <c r="B11" s="721"/>
      <c r="C11" s="145" t="s">
        <v>7</v>
      </c>
      <c r="D11" s="343">
        <v>35</v>
      </c>
      <c r="E11" s="383">
        <v>603</v>
      </c>
      <c r="F11" s="385">
        <v>142</v>
      </c>
      <c r="G11" s="385">
        <v>10276</v>
      </c>
      <c r="H11" s="385">
        <v>2467</v>
      </c>
      <c r="I11" s="417">
        <f t="shared" si="0"/>
        <v>17.041459369817577</v>
      </c>
      <c r="J11" s="418">
        <f t="shared" si="1"/>
        <v>17.37323943661972</v>
      </c>
      <c r="K11" s="415">
        <f t="shared" si="2"/>
        <v>80.43835616438356</v>
      </c>
      <c r="L11" s="415">
        <f t="shared" si="3"/>
        <v>78.31746031746032</v>
      </c>
      <c r="M11" s="427">
        <f t="shared" si="4"/>
        <v>0.23548922056384744</v>
      </c>
      <c r="N11" s="427">
        <f t="shared" si="5"/>
        <v>0.24007395873880888</v>
      </c>
    </row>
    <row r="12" spans="1:14" ht="13.5" thickTop="1">
      <c r="A12" s="336">
        <v>159</v>
      </c>
      <c r="B12" s="722" t="s">
        <v>553</v>
      </c>
      <c r="C12" s="146" t="s">
        <v>2</v>
      </c>
      <c r="D12" s="341">
        <v>27</v>
      </c>
      <c r="E12" s="381">
        <v>122</v>
      </c>
      <c r="F12" s="386">
        <v>39</v>
      </c>
      <c r="G12" s="386">
        <v>5643</v>
      </c>
      <c r="H12" s="386">
        <v>1499</v>
      </c>
      <c r="I12" s="419">
        <f t="shared" si="0"/>
        <v>46.25409836065574</v>
      </c>
      <c r="J12" s="419">
        <f t="shared" si="1"/>
        <v>38.43589743589744</v>
      </c>
      <c r="K12" s="415">
        <f t="shared" si="2"/>
        <v>57.26027397260274</v>
      </c>
      <c r="L12" s="415">
        <f t="shared" si="3"/>
        <v>61.687242798353914</v>
      </c>
      <c r="M12" s="427">
        <f t="shared" si="4"/>
        <v>0.319672131147541</v>
      </c>
      <c r="N12" s="427">
        <f t="shared" si="5"/>
        <v>0.265638844586213</v>
      </c>
    </row>
    <row r="13" spans="1:14" ht="12.75">
      <c r="A13" s="336"/>
      <c r="B13" s="720"/>
      <c r="C13" s="144" t="s">
        <v>4</v>
      </c>
      <c r="D13" s="342">
        <v>1</v>
      </c>
      <c r="E13" s="382">
        <v>13</v>
      </c>
      <c r="F13" s="382">
        <v>0</v>
      </c>
      <c r="G13" s="382">
        <v>51</v>
      </c>
      <c r="H13" s="382">
        <v>0</v>
      </c>
      <c r="I13" s="416">
        <f t="shared" si="0"/>
        <v>3.923076923076923</v>
      </c>
      <c r="J13" s="416" t="e">
        <f t="shared" si="1"/>
        <v>#DIV/0!</v>
      </c>
      <c r="K13" s="415">
        <f t="shared" si="2"/>
        <v>13.972602739726028</v>
      </c>
      <c r="L13" s="415">
        <f t="shared" si="3"/>
        <v>0</v>
      </c>
      <c r="M13" s="427">
        <f t="shared" si="4"/>
        <v>0</v>
      </c>
      <c r="N13" s="427">
        <f t="shared" si="5"/>
        <v>0</v>
      </c>
    </row>
    <row r="14" spans="1:14" ht="12.75">
      <c r="A14" s="336"/>
      <c r="B14" s="720"/>
      <c r="C14" s="144" t="s">
        <v>5</v>
      </c>
      <c r="D14" s="343">
        <v>10</v>
      </c>
      <c r="E14" s="382">
        <v>24</v>
      </c>
      <c r="F14" s="382">
        <v>8</v>
      </c>
      <c r="G14" s="382">
        <v>114</v>
      </c>
      <c r="H14" s="382">
        <v>28</v>
      </c>
      <c r="I14" s="416">
        <f t="shared" si="0"/>
        <v>4.75</v>
      </c>
      <c r="J14" s="416">
        <f t="shared" si="1"/>
        <v>3.5</v>
      </c>
      <c r="K14" s="415">
        <f t="shared" si="2"/>
        <v>3.1232876712328768</v>
      </c>
      <c r="L14" s="415">
        <f t="shared" si="3"/>
        <v>3.111111111111111</v>
      </c>
      <c r="M14" s="427">
        <f t="shared" si="4"/>
        <v>0.3333333333333333</v>
      </c>
      <c r="N14" s="427">
        <f t="shared" si="5"/>
        <v>0.24561403508771928</v>
      </c>
    </row>
    <row r="15" spans="1:14" ht="13.5" thickBot="1">
      <c r="A15" s="338"/>
      <c r="B15" s="721"/>
      <c r="C15" s="145" t="s">
        <v>7</v>
      </c>
      <c r="D15" s="342">
        <v>16</v>
      </c>
      <c r="E15" s="383">
        <v>122</v>
      </c>
      <c r="F15" s="385">
        <v>38</v>
      </c>
      <c r="G15" s="385">
        <v>5478</v>
      </c>
      <c r="H15" s="385">
        <v>1471</v>
      </c>
      <c r="I15" s="417">
        <f t="shared" si="0"/>
        <v>44.90163934426229</v>
      </c>
      <c r="J15" s="418">
        <f t="shared" si="1"/>
        <v>38.71052631578947</v>
      </c>
      <c r="K15" s="415">
        <f t="shared" si="2"/>
        <v>93.80136986301369</v>
      </c>
      <c r="L15" s="415">
        <f t="shared" si="3"/>
        <v>102.15277777777779</v>
      </c>
      <c r="M15" s="427">
        <f t="shared" si="4"/>
        <v>0.3114754098360656</v>
      </c>
      <c r="N15" s="427">
        <f t="shared" si="5"/>
        <v>0.26852866009492515</v>
      </c>
    </row>
    <row r="16" spans="1:14" ht="13.5" thickTop="1">
      <c r="A16" s="336">
        <v>140</v>
      </c>
      <c r="B16" s="722" t="s">
        <v>554</v>
      </c>
      <c r="C16" s="146" t="s">
        <v>2</v>
      </c>
      <c r="D16" s="341">
        <v>20</v>
      </c>
      <c r="E16" s="381">
        <v>347</v>
      </c>
      <c r="F16" s="386">
        <v>77</v>
      </c>
      <c r="G16" s="386">
        <v>3961</v>
      </c>
      <c r="H16" s="386">
        <v>1154</v>
      </c>
      <c r="I16" s="419">
        <f t="shared" si="0"/>
        <v>11.414985590778098</v>
      </c>
      <c r="J16" s="419">
        <f t="shared" si="1"/>
        <v>14.987012987012987</v>
      </c>
      <c r="K16" s="415">
        <f t="shared" si="2"/>
        <v>54.26027397260273</v>
      </c>
      <c r="L16" s="415">
        <f t="shared" si="3"/>
        <v>64.11111111111111</v>
      </c>
      <c r="M16" s="427">
        <f t="shared" si="4"/>
        <v>0.2219020172910663</v>
      </c>
      <c r="N16" s="427">
        <f t="shared" si="5"/>
        <v>0.2913405705629891</v>
      </c>
    </row>
    <row r="17" spans="1:14" ht="12.75">
      <c r="A17" s="336"/>
      <c r="B17" s="720"/>
      <c r="C17" s="144" t="s">
        <v>4</v>
      </c>
      <c r="D17" s="342">
        <v>1</v>
      </c>
      <c r="E17" s="382">
        <v>114</v>
      </c>
      <c r="F17" s="382">
        <v>47</v>
      </c>
      <c r="G17" s="382">
        <v>413</v>
      </c>
      <c r="H17" s="382">
        <v>213</v>
      </c>
      <c r="I17" s="416">
        <f t="shared" si="0"/>
        <v>3.6228070175438596</v>
      </c>
      <c r="J17" s="416">
        <f t="shared" si="1"/>
        <v>4.531914893617022</v>
      </c>
      <c r="K17" s="415">
        <f t="shared" si="2"/>
        <v>113.15068493150685</v>
      </c>
      <c r="L17" s="415">
        <f t="shared" si="3"/>
        <v>236.66666666666666</v>
      </c>
      <c r="M17" s="427">
        <f t="shared" si="4"/>
        <v>0.41228070175438597</v>
      </c>
      <c r="N17" s="427">
        <f t="shared" si="5"/>
        <v>0.5157384987893463</v>
      </c>
    </row>
    <row r="18" spans="1:14" ht="12.75">
      <c r="A18" s="336"/>
      <c r="B18" s="720"/>
      <c r="C18" s="144" t="s">
        <v>5</v>
      </c>
      <c r="D18" s="343">
        <v>7</v>
      </c>
      <c r="E18" s="382">
        <v>129</v>
      </c>
      <c r="F18" s="382">
        <v>52</v>
      </c>
      <c r="G18" s="382">
        <v>660</v>
      </c>
      <c r="H18" s="382">
        <v>289</v>
      </c>
      <c r="I18" s="416">
        <f t="shared" si="0"/>
        <v>5.116279069767442</v>
      </c>
      <c r="J18" s="416">
        <f t="shared" si="1"/>
        <v>5.5576923076923075</v>
      </c>
      <c r="K18" s="415">
        <f t="shared" si="2"/>
        <v>25.83170254403131</v>
      </c>
      <c r="L18" s="415">
        <f t="shared" si="3"/>
        <v>45.87301587301587</v>
      </c>
      <c r="M18" s="427">
        <f t="shared" si="4"/>
        <v>0.40310077519379844</v>
      </c>
      <c r="N18" s="427">
        <f t="shared" si="5"/>
        <v>0.43787878787878787</v>
      </c>
    </row>
    <row r="19" spans="1:14" ht="13.5" thickBot="1">
      <c r="A19" s="338"/>
      <c r="B19" s="721"/>
      <c r="C19" s="145" t="s">
        <v>7</v>
      </c>
      <c r="D19" s="342">
        <v>12</v>
      </c>
      <c r="E19" s="383">
        <v>347</v>
      </c>
      <c r="F19" s="385">
        <v>76</v>
      </c>
      <c r="G19" s="385">
        <v>2888</v>
      </c>
      <c r="H19" s="385">
        <v>652</v>
      </c>
      <c r="I19" s="417">
        <f t="shared" si="0"/>
        <v>8.322766570605188</v>
      </c>
      <c r="J19" s="418">
        <f t="shared" si="1"/>
        <v>8.578947368421053</v>
      </c>
      <c r="K19" s="415">
        <f t="shared" si="2"/>
        <v>65.93607305936074</v>
      </c>
      <c r="L19" s="415">
        <f t="shared" si="3"/>
        <v>60.370370370370374</v>
      </c>
      <c r="M19" s="427">
        <f t="shared" si="4"/>
        <v>0.21902017291066284</v>
      </c>
      <c r="N19" s="427">
        <f t="shared" si="5"/>
        <v>0.2257617728531856</v>
      </c>
    </row>
    <row r="20" spans="1:14" ht="13.5" thickTop="1">
      <c r="A20" s="223"/>
      <c r="B20" s="89"/>
      <c r="C20" s="146" t="s">
        <v>2</v>
      </c>
      <c r="D20" s="341"/>
      <c r="E20" s="382"/>
      <c r="F20" s="387"/>
      <c r="G20" s="387"/>
      <c r="H20" s="387"/>
      <c r="I20" s="420"/>
      <c r="J20" s="420"/>
      <c r="K20" s="415"/>
      <c r="L20" s="415"/>
      <c r="M20" s="427"/>
      <c r="N20" s="427"/>
    </row>
    <row r="21" spans="1:14" ht="12.75">
      <c r="A21" s="223"/>
      <c r="B21" s="89"/>
      <c r="C21" s="144" t="s">
        <v>4</v>
      </c>
      <c r="D21" s="342"/>
      <c r="E21" s="382"/>
      <c r="F21" s="382"/>
      <c r="G21" s="382"/>
      <c r="H21" s="382"/>
      <c r="I21" s="416"/>
      <c r="J21" s="416"/>
      <c r="K21" s="415"/>
      <c r="L21" s="415"/>
      <c r="M21" s="427"/>
      <c r="N21" s="427"/>
    </row>
    <row r="22" spans="1:14" ht="12.75">
      <c r="A22" s="223"/>
      <c r="B22" s="89"/>
      <c r="C22" s="144" t="s">
        <v>5</v>
      </c>
      <c r="D22" s="343"/>
      <c r="E22" s="382"/>
      <c r="F22" s="382"/>
      <c r="G22" s="382"/>
      <c r="H22" s="382"/>
      <c r="I22" s="416"/>
      <c r="J22" s="416"/>
      <c r="K22" s="415"/>
      <c r="L22" s="415"/>
      <c r="M22" s="427"/>
      <c r="N22" s="427"/>
    </row>
    <row r="23" spans="1:14" ht="13.5" thickBot="1">
      <c r="A23" s="224"/>
      <c r="B23" s="90"/>
      <c r="C23" s="145" t="s">
        <v>7</v>
      </c>
      <c r="D23" s="342"/>
      <c r="E23" s="383"/>
      <c r="F23" s="385"/>
      <c r="G23" s="385"/>
      <c r="H23" s="385"/>
      <c r="I23" s="417"/>
      <c r="J23" s="418"/>
      <c r="K23" s="415"/>
      <c r="L23" s="415"/>
      <c r="M23" s="427"/>
      <c r="N23" s="427"/>
    </row>
    <row r="24" spans="1:14" ht="13.5" thickTop="1">
      <c r="A24" s="225"/>
      <c r="B24" s="91"/>
      <c r="C24" s="147" t="s">
        <v>2</v>
      </c>
      <c r="D24" s="341"/>
      <c r="E24" s="384"/>
      <c r="F24" s="387"/>
      <c r="G24" s="387"/>
      <c r="H24" s="387"/>
      <c r="I24" s="420"/>
      <c r="J24" s="420"/>
      <c r="K24" s="415"/>
      <c r="L24" s="415"/>
      <c r="M24" s="427"/>
      <c r="N24" s="427"/>
    </row>
    <row r="25" spans="1:14" ht="12.75">
      <c r="A25" s="223"/>
      <c r="B25" s="89"/>
      <c r="C25" s="144" t="s">
        <v>4</v>
      </c>
      <c r="D25" s="342"/>
      <c r="E25" s="382"/>
      <c r="F25" s="382"/>
      <c r="G25" s="382"/>
      <c r="H25" s="382"/>
      <c r="I25" s="416"/>
      <c r="J25" s="416"/>
      <c r="K25" s="415"/>
      <c r="L25" s="415"/>
      <c r="M25" s="427"/>
      <c r="N25" s="427"/>
    </row>
    <row r="26" spans="1:14" ht="12.75">
      <c r="A26" s="223"/>
      <c r="B26" s="89"/>
      <c r="C26" s="144" t="s">
        <v>5</v>
      </c>
      <c r="D26" s="343"/>
      <c r="E26" s="382"/>
      <c r="F26" s="382"/>
      <c r="G26" s="382"/>
      <c r="H26" s="382"/>
      <c r="I26" s="416"/>
      <c r="J26" s="416"/>
      <c r="K26" s="415"/>
      <c r="L26" s="415"/>
      <c r="M26" s="427"/>
      <c r="N26" s="427"/>
    </row>
    <row r="27" spans="1:14" ht="13.5" thickBot="1">
      <c r="A27" s="224"/>
      <c r="B27" s="90"/>
      <c r="C27" s="145" t="s">
        <v>7</v>
      </c>
      <c r="D27" s="344"/>
      <c r="E27" s="383"/>
      <c r="F27" s="385"/>
      <c r="G27" s="385"/>
      <c r="H27" s="385"/>
      <c r="I27" s="417"/>
      <c r="J27" s="418"/>
      <c r="K27" s="415"/>
      <c r="L27" s="415"/>
      <c r="M27" s="427"/>
      <c r="N27" s="427"/>
    </row>
    <row r="28" spans="1:14" ht="14.25" thickBot="1" thickTop="1">
      <c r="A28" s="707" t="s">
        <v>3</v>
      </c>
      <c r="B28" s="708"/>
      <c r="C28" s="143" t="s">
        <v>2</v>
      </c>
      <c r="D28" s="344">
        <v>120</v>
      </c>
      <c r="E28" s="413">
        <f>E8+E12+E16</f>
        <v>1072</v>
      </c>
      <c r="F28" s="413">
        <v>279</v>
      </c>
      <c r="G28" s="413">
        <f>G8+G12+G16</f>
        <v>29608</v>
      </c>
      <c r="H28" s="413">
        <v>6950</v>
      </c>
      <c r="I28" s="419">
        <f t="shared" si="0"/>
        <v>27.619402985074625</v>
      </c>
      <c r="J28" s="419">
        <f t="shared" si="1"/>
        <v>24.910394265232974</v>
      </c>
      <c r="K28" s="415">
        <f t="shared" si="2"/>
        <v>67.59817351598173</v>
      </c>
      <c r="L28" s="415">
        <f t="shared" si="3"/>
        <v>64.35185185185185</v>
      </c>
      <c r="M28" s="428">
        <f t="shared" si="4"/>
        <v>0.26026119402985076</v>
      </c>
      <c r="N28" s="428">
        <f t="shared" si="5"/>
        <v>0.2347338557146717</v>
      </c>
    </row>
    <row r="29" spans="1:14" ht="14.25" thickBot="1" thickTop="1">
      <c r="A29" s="709"/>
      <c r="B29" s="710"/>
      <c r="C29" s="144" t="s">
        <v>4</v>
      </c>
      <c r="D29" s="342">
        <v>10</v>
      </c>
      <c r="E29" s="413">
        <f>E9+E13+E17</f>
        <v>359</v>
      </c>
      <c r="F29" s="413">
        <v>110</v>
      </c>
      <c r="G29" s="413">
        <f>G9+G13+G17</f>
        <v>2728</v>
      </c>
      <c r="H29" s="413">
        <v>716</v>
      </c>
      <c r="I29" s="416">
        <f t="shared" si="0"/>
        <v>7.598885793871866</v>
      </c>
      <c r="J29" s="416">
        <f t="shared" si="1"/>
        <v>6.509090909090909</v>
      </c>
      <c r="K29" s="415">
        <f t="shared" si="2"/>
        <v>74.73972602739725</v>
      </c>
      <c r="L29" s="415">
        <f t="shared" si="3"/>
        <v>79.55555555555556</v>
      </c>
      <c r="M29" s="427">
        <f t="shared" si="4"/>
        <v>0.3064066852367688</v>
      </c>
      <c r="N29" s="427">
        <f t="shared" si="5"/>
        <v>0.2624633431085044</v>
      </c>
    </row>
    <row r="30" spans="1:14" ht="14.25" thickBot="1" thickTop="1">
      <c r="A30" s="709"/>
      <c r="B30" s="710"/>
      <c r="C30" s="144" t="s">
        <v>5</v>
      </c>
      <c r="D30" s="343">
        <v>47</v>
      </c>
      <c r="E30" s="413">
        <f>E10+E14+E18</f>
        <v>575</v>
      </c>
      <c r="F30" s="413">
        <v>150</v>
      </c>
      <c r="G30" s="413">
        <f>G10+G14+G18</f>
        <v>8238</v>
      </c>
      <c r="H30" s="413">
        <v>1644</v>
      </c>
      <c r="I30" s="416">
        <f t="shared" si="0"/>
        <v>14.326956521739131</v>
      </c>
      <c r="J30" s="416">
        <f t="shared" si="1"/>
        <v>10.96</v>
      </c>
      <c r="K30" s="415">
        <f t="shared" si="2"/>
        <v>48.020985135528996</v>
      </c>
      <c r="L30" s="415">
        <f t="shared" si="3"/>
        <v>38.86524822695036</v>
      </c>
      <c r="M30" s="427">
        <f t="shared" si="4"/>
        <v>0.2608695652173913</v>
      </c>
      <c r="N30" s="427">
        <f t="shared" si="5"/>
        <v>0.1995630007283321</v>
      </c>
    </row>
    <row r="31" spans="1:14" ht="14.25" thickBot="1" thickTop="1">
      <c r="A31" s="711"/>
      <c r="B31" s="712"/>
      <c r="C31" s="226" t="s">
        <v>7</v>
      </c>
      <c r="D31" s="345">
        <v>63</v>
      </c>
      <c r="E31" s="413">
        <f>E11+E15+E19</f>
        <v>1072</v>
      </c>
      <c r="F31" s="413">
        <v>256</v>
      </c>
      <c r="G31" s="413">
        <f>G11+G15+G19</f>
        <v>18642</v>
      </c>
      <c r="H31" s="413">
        <v>4590</v>
      </c>
      <c r="I31" s="421">
        <f t="shared" si="0"/>
        <v>17.38992537313433</v>
      </c>
      <c r="J31" s="422">
        <f t="shared" si="1"/>
        <v>17.9296875</v>
      </c>
      <c r="K31" s="415">
        <f t="shared" si="2"/>
        <v>81.06979778212656</v>
      </c>
      <c r="L31" s="415">
        <f t="shared" si="3"/>
        <v>80.95238095238095</v>
      </c>
      <c r="M31" s="427">
        <f t="shared" si="4"/>
        <v>0.23880597014925373</v>
      </c>
      <c r="N31" s="427">
        <f>H31/G31</f>
        <v>0.246218216929514</v>
      </c>
    </row>
    <row r="32" ht="12.75">
      <c r="H32" s="379"/>
    </row>
  </sheetData>
  <sheetProtection/>
  <mergeCells count="12">
    <mergeCell ref="C2:D2"/>
    <mergeCell ref="B8:B11"/>
    <mergeCell ref="B12:B15"/>
    <mergeCell ref="B16:B19"/>
    <mergeCell ref="K6:L6"/>
    <mergeCell ref="A28:B31"/>
    <mergeCell ref="A6:A7"/>
    <mergeCell ref="B6:B7"/>
    <mergeCell ref="C6:D6"/>
    <mergeCell ref="E6:F6"/>
    <mergeCell ref="G6:H6"/>
    <mergeCell ref="I6:J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F28" sqref="F28"/>
    </sheetView>
  </sheetViews>
  <sheetFormatPr defaultColWidth="9.00390625" defaultRowHeight="12.75"/>
  <cols>
    <col min="1" max="1" width="7.625" style="0" customWidth="1"/>
    <col min="2" max="2" width="26.75390625" style="0" customWidth="1"/>
    <col min="3" max="3" width="11.25390625" style="0" bestFit="1" customWidth="1"/>
    <col min="9" max="10" width="9.375" style="0" bestFit="1" customWidth="1"/>
    <col min="11" max="12" width="10.375" style="0" bestFit="1" customWidth="1"/>
  </cols>
  <sheetData>
    <row r="1" spans="1:7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ht="12.75">
      <c r="A2" s="188"/>
      <c r="B2" s="189" t="s">
        <v>176</v>
      </c>
      <c r="C2" s="717">
        <f>'Kadar.ode. ТАB 1'!C2</f>
        <v>7041357</v>
      </c>
      <c r="D2" s="718"/>
      <c r="E2" s="184"/>
      <c r="F2" s="184"/>
      <c r="G2" s="186"/>
    </row>
    <row r="3" spans="1:7" ht="12.75">
      <c r="A3" s="188"/>
      <c r="B3" s="189" t="s">
        <v>178</v>
      </c>
      <c r="C3" s="398" t="s">
        <v>1007</v>
      </c>
      <c r="D3" s="184"/>
      <c r="E3" s="184"/>
      <c r="F3" s="184"/>
      <c r="G3" s="186"/>
    </row>
    <row r="4" spans="1:7" ht="14.25">
      <c r="A4" s="188"/>
      <c r="B4" s="189" t="s">
        <v>177</v>
      </c>
      <c r="C4" s="183" t="s">
        <v>358</v>
      </c>
      <c r="D4" s="185"/>
      <c r="E4" s="185"/>
      <c r="F4" s="185"/>
      <c r="G4" s="187"/>
    </row>
    <row r="5" ht="12.75">
      <c r="K5" s="321" t="s">
        <v>360</v>
      </c>
    </row>
    <row r="6" spans="1:12" ht="33.75" customHeight="1">
      <c r="A6" s="713" t="s">
        <v>173</v>
      </c>
      <c r="B6" s="713" t="s">
        <v>58</v>
      </c>
      <c r="C6" s="715" t="s">
        <v>202</v>
      </c>
      <c r="D6" s="716"/>
      <c r="E6" s="706" t="s">
        <v>203</v>
      </c>
      <c r="F6" s="706"/>
      <c r="G6" s="706" t="s">
        <v>206</v>
      </c>
      <c r="H6" s="706"/>
      <c r="I6" s="706" t="s">
        <v>204</v>
      </c>
      <c r="J6" s="706"/>
      <c r="K6" s="706" t="s">
        <v>205</v>
      </c>
      <c r="L6" s="706"/>
    </row>
    <row r="7" spans="1:12" ht="45.75" customHeight="1" thickBot="1">
      <c r="A7" s="714"/>
      <c r="B7" s="714"/>
      <c r="C7" s="92" t="s">
        <v>1</v>
      </c>
      <c r="D7" s="93" t="s">
        <v>0</v>
      </c>
      <c r="E7" s="566" t="s">
        <v>979</v>
      </c>
      <c r="F7" s="565" t="s">
        <v>1009</v>
      </c>
      <c r="G7" s="566" t="s">
        <v>979</v>
      </c>
      <c r="H7" s="565" t="s">
        <v>1009</v>
      </c>
      <c r="I7" s="566" t="s">
        <v>979</v>
      </c>
      <c r="J7" s="565" t="s">
        <v>1009</v>
      </c>
      <c r="K7" s="566" t="s">
        <v>979</v>
      </c>
      <c r="L7" s="565" t="s">
        <v>1009</v>
      </c>
    </row>
    <row r="8" spans="1:14" ht="13.5" thickTop="1">
      <c r="A8" s="335"/>
      <c r="B8" s="719" t="s">
        <v>552</v>
      </c>
      <c r="C8" s="143" t="s">
        <v>2</v>
      </c>
      <c r="D8" s="341">
        <v>73</v>
      </c>
      <c r="E8" s="381">
        <v>688</v>
      </c>
      <c r="F8" s="381">
        <v>163</v>
      </c>
      <c r="G8" s="381">
        <v>21405</v>
      </c>
      <c r="H8" s="381">
        <v>4297</v>
      </c>
      <c r="I8" s="415">
        <f aca="true" t="shared" si="0" ref="I8:I31">G8/E8</f>
        <v>31.111918604651162</v>
      </c>
      <c r="J8" s="415">
        <f aca="true" t="shared" si="1" ref="J8:J31">H8/F8</f>
        <v>26.36196319018405</v>
      </c>
      <c r="K8" s="415">
        <f aca="true" t="shared" si="2" ref="K8:K31">G8/(365*D8)*100</f>
        <v>80.3340213923813</v>
      </c>
      <c r="L8" s="415">
        <f>H8/(90*D8)*100</f>
        <v>65.40334855403349</v>
      </c>
      <c r="M8" s="427">
        <f>F8/E8</f>
        <v>0.2369186046511628</v>
      </c>
      <c r="N8" s="427">
        <f>H8/G8</f>
        <v>0.20074748890446156</v>
      </c>
    </row>
    <row r="9" spans="1:14" ht="12.75">
      <c r="A9" s="336">
        <v>331</v>
      </c>
      <c r="B9" s="720"/>
      <c r="C9" s="144" t="s">
        <v>4</v>
      </c>
      <c r="D9" s="342">
        <v>8</v>
      </c>
      <c r="E9" s="382">
        <v>237</v>
      </c>
      <c r="F9" s="382">
        <v>63</v>
      </c>
      <c r="G9" s="382">
        <v>2308</v>
      </c>
      <c r="H9" s="382">
        <v>503</v>
      </c>
      <c r="I9" s="416">
        <f t="shared" si="0"/>
        <v>9.738396624472573</v>
      </c>
      <c r="J9" s="416">
        <f t="shared" si="1"/>
        <v>7.984126984126984</v>
      </c>
      <c r="K9" s="416">
        <f t="shared" si="2"/>
        <v>79.04109589041096</v>
      </c>
      <c r="L9" s="415">
        <f aca="true" t="shared" si="3" ref="L9:L31">H9/(90*D9)*100</f>
        <v>69.86111111111111</v>
      </c>
      <c r="M9" s="427">
        <f aca="true" t="shared" si="4" ref="M9:M31">F9/E9</f>
        <v>0.26582278481012656</v>
      </c>
      <c r="N9" s="427">
        <f aca="true" t="shared" si="5" ref="N9:N31">H9/G9</f>
        <v>0.2179376083188908</v>
      </c>
    </row>
    <row r="10" spans="1:14" ht="12.75">
      <c r="A10" s="337">
        <v>332</v>
      </c>
      <c r="B10" s="720"/>
      <c r="C10" s="144" t="s">
        <v>5</v>
      </c>
      <c r="D10" s="342">
        <v>30</v>
      </c>
      <c r="E10" s="382">
        <v>435</v>
      </c>
      <c r="F10" s="382">
        <v>90</v>
      </c>
      <c r="G10" s="382">
        <v>7737</v>
      </c>
      <c r="H10" s="382">
        <v>1327</v>
      </c>
      <c r="I10" s="416">
        <f t="shared" si="0"/>
        <v>17.786206896551725</v>
      </c>
      <c r="J10" s="416">
        <f t="shared" si="1"/>
        <v>14.744444444444444</v>
      </c>
      <c r="K10" s="416">
        <f t="shared" si="2"/>
        <v>70.65753424657534</v>
      </c>
      <c r="L10" s="415">
        <f t="shared" si="3"/>
        <v>49.148148148148145</v>
      </c>
      <c r="M10" s="427">
        <f t="shared" si="4"/>
        <v>0.20689655172413793</v>
      </c>
      <c r="N10" s="427">
        <f t="shared" si="5"/>
        <v>0.17151350652707767</v>
      </c>
    </row>
    <row r="11" spans="1:14" ht="13.5" thickBot="1">
      <c r="A11" s="338">
        <v>333</v>
      </c>
      <c r="B11" s="721"/>
      <c r="C11" s="145" t="s">
        <v>7</v>
      </c>
      <c r="D11" s="343">
        <v>35</v>
      </c>
      <c r="E11" s="383">
        <v>688</v>
      </c>
      <c r="F11" s="383">
        <v>142</v>
      </c>
      <c r="G11" s="385">
        <v>11364</v>
      </c>
      <c r="H11" s="385">
        <v>2467</v>
      </c>
      <c r="I11" s="417">
        <f t="shared" si="0"/>
        <v>16.517441860465116</v>
      </c>
      <c r="J11" s="418">
        <f t="shared" si="1"/>
        <v>17.37323943661972</v>
      </c>
      <c r="K11" s="417">
        <f t="shared" si="2"/>
        <v>88.95499021526419</v>
      </c>
      <c r="L11" s="415">
        <f t="shared" si="3"/>
        <v>78.31746031746032</v>
      </c>
      <c r="M11" s="427">
        <f t="shared" si="4"/>
        <v>0.2063953488372093</v>
      </c>
      <c r="N11" s="427">
        <f t="shared" si="5"/>
        <v>0.2170890531502992</v>
      </c>
    </row>
    <row r="12" spans="1:14" ht="13.5" thickTop="1">
      <c r="A12" s="336">
        <v>159</v>
      </c>
      <c r="B12" s="722" t="s">
        <v>553</v>
      </c>
      <c r="C12" s="146" t="s">
        <v>2</v>
      </c>
      <c r="D12" s="341">
        <v>27</v>
      </c>
      <c r="E12" s="381">
        <v>161</v>
      </c>
      <c r="F12" s="381">
        <v>39</v>
      </c>
      <c r="G12" s="386">
        <v>6876</v>
      </c>
      <c r="H12" s="386">
        <v>1499</v>
      </c>
      <c r="I12" s="419">
        <f t="shared" si="0"/>
        <v>42.70807453416149</v>
      </c>
      <c r="J12" s="419">
        <f t="shared" si="1"/>
        <v>38.43589743589744</v>
      </c>
      <c r="K12" s="415">
        <f t="shared" si="2"/>
        <v>69.77168949771689</v>
      </c>
      <c r="L12" s="415">
        <f t="shared" si="3"/>
        <v>61.687242798353914</v>
      </c>
      <c r="M12" s="427">
        <f t="shared" si="4"/>
        <v>0.2422360248447205</v>
      </c>
      <c r="N12" s="427">
        <f t="shared" si="5"/>
        <v>0.21800465386852821</v>
      </c>
    </row>
    <row r="13" spans="1:14" ht="12.75">
      <c r="A13" s="336"/>
      <c r="B13" s="720"/>
      <c r="C13" s="144" t="s">
        <v>4</v>
      </c>
      <c r="D13" s="342">
        <v>1</v>
      </c>
      <c r="E13" s="382">
        <v>16</v>
      </c>
      <c r="F13" s="382">
        <v>0</v>
      </c>
      <c r="G13" s="382">
        <v>60</v>
      </c>
      <c r="H13" s="382">
        <v>0</v>
      </c>
      <c r="I13" s="416">
        <f t="shared" si="0"/>
        <v>3.75</v>
      </c>
      <c r="J13" s="416" t="e">
        <f t="shared" si="1"/>
        <v>#DIV/0!</v>
      </c>
      <c r="K13" s="416">
        <f t="shared" si="2"/>
        <v>16.43835616438356</v>
      </c>
      <c r="L13" s="415">
        <f t="shared" si="3"/>
        <v>0</v>
      </c>
      <c r="M13" s="427">
        <f t="shared" si="4"/>
        <v>0</v>
      </c>
      <c r="N13" s="427">
        <f t="shared" si="5"/>
        <v>0</v>
      </c>
    </row>
    <row r="14" spans="1:14" ht="12.75">
      <c r="A14" s="336"/>
      <c r="B14" s="720"/>
      <c r="C14" s="144" t="s">
        <v>5</v>
      </c>
      <c r="D14" s="343">
        <v>10</v>
      </c>
      <c r="E14" s="382">
        <v>29</v>
      </c>
      <c r="F14" s="382">
        <v>8</v>
      </c>
      <c r="G14" s="382">
        <v>141</v>
      </c>
      <c r="H14" s="382">
        <v>28</v>
      </c>
      <c r="I14" s="416">
        <f t="shared" si="0"/>
        <v>4.862068965517241</v>
      </c>
      <c r="J14" s="416">
        <f t="shared" si="1"/>
        <v>3.5</v>
      </c>
      <c r="K14" s="416">
        <f t="shared" si="2"/>
        <v>3.863013698630137</v>
      </c>
      <c r="L14" s="415">
        <f t="shared" si="3"/>
        <v>3.111111111111111</v>
      </c>
      <c r="M14" s="427">
        <f t="shared" si="4"/>
        <v>0.27586206896551724</v>
      </c>
      <c r="N14" s="427">
        <f t="shared" si="5"/>
        <v>0.19858156028368795</v>
      </c>
    </row>
    <row r="15" spans="1:14" ht="13.5" thickBot="1">
      <c r="A15" s="338"/>
      <c r="B15" s="721"/>
      <c r="C15" s="145" t="s">
        <v>7</v>
      </c>
      <c r="D15" s="342">
        <v>16</v>
      </c>
      <c r="E15" s="383">
        <v>161</v>
      </c>
      <c r="F15" s="383">
        <v>38</v>
      </c>
      <c r="G15" s="385">
        <v>6675</v>
      </c>
      <c r="H15" s="385">
        <v>1471</v>
      </c>
      <c r="I15" s="417">
        <f t="shared" si="0"/>
        <v>41.45962732919255</v>
      </c>
      <c r="J15" s="418">
        <f t="shared" si="1"/>
        <v>38.71052631578947</v>
      </c>
      <c r="K15" s="417">
        <f t="shared" si="2"/>
        <v>114.29794520547945</v>
      </c>
      <c r="L15" s="415">
        <f t="shared" si="3"/>
        <v>102.15277777777779</v>
      </c>
      <c r="M15" s="427">
        <f t="shared" si="4"/>
        <v>0.2360248447204969</v>
      </c>
      <c r="N15" s="427">
        <f t="shared" si="5"/>
        <v>0.220374531835206</v>
      </c>
    </row>
    <row r="16" spans="1:14" ht="13.5" thickTop="1">
      <c r="A16" s="336">
        <v>140</v>
      </c>
      <c r="B16" s="722" t="s">
        <v>554</v>
      </c>
      <c r="C16" s="146" t="s">
        <v>2</v>
      </c>
      <c r="D16" s="341">
        <v>20</v>
      </c>
      <c r="E16" s="381">
        <v>432</v>
      </c>
      <c r="F16" s="381">
        <v>79</v>
      </c>
      <c r="G16" s="386">
        <v>4141</v>
      </c>
      <c r="H16" s="386">
        <v>1182</v>
      </c>
      <c r="I16" s="419">
        <f t="shared" si="0"/>
        <v>9.585648148148149</v>
      </c>
      <c r="J16" s="419">
        <f t="shared" si="1"/>
        <v>14.962025316455696</v>
      </c>
      <c r="K16" s="415">
        <f t="shared" si="2"/>
        <v>56.72602739726027</v>
      </c>
      <c r="L16" s="415">
        <f t="shared" si="3"/>
        <v>65.66666666666666</v>
      </c>
      <c r="M16" s="427">
        <f t="shared" si="4"/>
        <v>0.18287037037037038</v>
      </c>
      <c r="N16" s="427">
        <f t="shared" si="5"/>
        <v>0.2854382999275537</v>
      </c>
    </row>
    <row r="17" spans="1:14" ht="12.75">
      <c r="A17" s="336"/>
      <c r="B17" s="720"/>
      <c r="C17" s="144" t="s">
        <v>4</v>
      </c>
      <c r="D17" s="342">
        <v>1</v>
      </c>
      <c r="E17" s="382">
        <v>158</v>
      </c>
      <c r="F17" s="382">
        <v>49</v>
      </c>
      <c r="G17" s="382">
        <v>676</v>
      </c>
      <c r="H17" s="382">
        <v>219</v>
      </c>
      <c r="I17" s="416">
        <f t="shared" si="0"/>
        <v>4.2784810126582276</v>
      </c>
      <c r="J17" s="416">
        <f t="shared" si="1"/>
        <v>4.469387755102041</v>
      </c>
      <c r="K17" s="416">
        <f t="shared" si="2"/>
        <v>185.2054794520548</v>
      </c>
      <c r="L17" s="415">
        <f t="shared" si="3"/>
        <v>243.33333333333331</v>
      </c>
      <c r="M17" s="427">
        <f t="shared" si="4"/>
        <v>0.310126582278481</v>
      </c>
      <c r="N17" s="427">
        <f t="shared" si="5"/>
        <v>0.3239644970414201</v>
      </c>
    </row>
    <row r="18" spans="1:14" ht="12.75">
      <c r="A18" s="336"/>
      <c r="B18" s="720"/>
      <c r="C18" s="144" t="s">
        <v>5</v>
      </c>
      <c r="D18" s="343">
        <v>7</v>
      </c>
      <c r="E18" s="382">
        <v>177</v>
      </c>
      <c r="F18" s="382">
        <v>53</v>
      </c>
      <c r="G18" s="382">
        <v>876</v>
      </c>
      <c r="H18" s="382">
        <v>293</v>
      </c>
      <c r="I18" s="416">
        <f t="shared" si="0"/>
        <v>4.9491525423728815</v>
      </c>
      <c r="J18" s="416">
        <f t="shared" si="1"/>
        <v>5.528301886792453</v>
      </c>
      <c r="K18" s="416">
        <f t="shared" si="2"/>
        <v>34.285714285714285</v>
      </c>
      <c r="L18" s="415">
        <f t="shared" si="3"/>
        <v>46.507936507936506</v>
      </c>
      <c r="M18" s="427">
        <f t="shared" si="4"/>
        <v>0.2994350282485876</v>
      </c>
      <c r="N18" s="427">
        <f t="shared" si="5"/>
        <v>0.3344748858447489</v>
      </c>
    </row>
    <row r="19" spans="1:14" ht="13.5" thickBot="1">
      <c r="A19" s="338"/>
      <c r="B19" s="721"/>
      <c r="C19" s="145" t="s">
        <v>7</v>
      </c>
      <c r="D19" s="342">
        <v>12</v>
      </c>
      <c r="E19" s="383">
        <v>432</v>
      </c>
      <c r="F19" s="383">
        <v>78</v>
      </c>
      <c r="G19" s="385">
        <v>3034</v>
      </c>
      <c r="H19" s="385">
        <v>670</v>
      </c>
      <c r="I19" s="417">
        <f t="shared" si="0"/>
        <v>7.023148148148148</v>
      </c>
      <c r="J19" s="418">
        <f t="shared" si="1"/>
        <v>8.58974358974359</v>
      </c>
      <c r="K19" s="417">
        <f t="shared" si="2"/>
        <v>69.26940639269407</v>
      </c>
      <c r="L19" s="415">
        <f t="shared" si="3"/>
        <v>62.03703703703704</v>
      </c>
      <c r="M19" s="427">
        <f t="shared" si="4"/>
        <v>0.18055555555555555</v>
      </c>
      <c r="N19" s="427">
        <f t="shared" si="5"/>
        <v>0.2208305866842452</v>
      </c>
    </row>
    <row r="20" spans="1:14" ht="13.5" thickTop="1">
      <c r="A20" s="223"/>
      <c r="B20" s="89"/>
      <c r="C20" s="146" t="s">
        <v>2</v>
      </c>
      <c r="D20" s="341"/>
      <c r="E20" s="382"/>
      <c r="F20" s="382"/>
      <c r="G20" s="387"/>
      <c r="H20" s="387"/>
      <c r="I20" s="420"/>
      <c r="J20" s="420"/>
      <c r="K20" s="416"/>
      <c r="L20" s="415"/>
      <c r="M20" s="427"/>
      <c r="N20" s="427"/>
    </row>
    <row r="21" spans="1:14" ht="12.75">
      <c r="A21" s="223"/>
      <c r="B21" s="89"/>
      <c r="C21" s="144" t="s">
        <v>4</v>
      </c>
      <c r="D21" s="342"/>
      <c r="E21" s="382"/>
      <c r="F21" s="382"/>
      <c r="G21" s="382"/>
      <c r="H21" s="382"/>
      <c r="I21" s="416"/>
      <c r="J21" s="416"/>
      <c r="K21" s="416"/>
      <c r="L21" s="415"/>
      <c r="M21" s="427"/>
      <c r="N21" s="427"/>
    </row>
    <row r="22" spans="1:14" ht="12.75">
      <c r="A22" s="223"/>
      <c r="B22" s="89"/>
      <c r="C22" s="144" t="s">
        <v>5</v>
      </c>
      <c r="D22" s="343"/>
      <c r="E22" s="382"/>
      <c r="F22" s="382"/>
      <c r="G22" s="382"/>
      <c r="H22" s="382"/>
      <c r="I22" s="416"/>
      <c r="J22" s="416"/>
      <c r="K22" s="416"/>
      <c r="L22" s="415"/>
      <c r="M22" s="427"/>
      <c r="N22" s="427"/>
    </row>
    <row r="23" spans="1:14" ht="13.5" thickBot="1">
      <c r="A23" s="224"/>
      <c r="B23" s="90"/>
      <c r="C23" s="145" t="s">
        <v>7</v>
      </c>
      <c r="D23" s="342"/>
      <c r="E23" s="383"/>
      <c r="F23" s="383"/>
      <c r="G23" s="385"/>
      <c r="H23" s="385"/>
      <c r="I23" s="417"/>
      <c r="J23" s="418"/>
      <c r="K23" s="417"/>
      <c r="L23" s="415"/>
      <c r="M23" s="427"/>
      <c r="N23" s="427"/>
    </row>
    <row r="24" spans="1:14" ht="13.5" thickTop="1">
      <c r="A24" s="225"/>
      <c r="B24" s="91"/>
      <c r="C24" s="147" t="s">
        <v>2</v>
      </c>
      <c r="D24" s="341"/>
      <c r="E24" s="384"/>
      <c r="F24" s="384"/>
      <c r="G24" s="387"/>
      <c r="H24" s="387"/>
      <c r="I24" s="420"/>
      <c r="J24" s="420"/>
      <c r="K24" s="416"/>
      <c r="L24" s="415"/>
      <c r="M24" s="427"/>
      <c r="N24" s="427"/>
    </row>
    <row r="25" spans="1:15" ht="12.75">
      <c r="A25" s="223"/>
      <c r="B25" s="89"/>
      <c r="C25" s="144" t="s">
        <v>4</v>
      </c>
      <c r="D25" s="342"/>
      <c r="E25" s="382"/>
      <c r="F25" s="382"/>
      <c r="G25" s="382"/>
      <c r="H25" s="382"/>
      <c r="I25" s="416"/>
      <c r="J25" s="416"/>
      <c r="K25" s="416"/>
      <c r="L25" s="415"/>
      <c r="M25" s="427"/>
      <c r="N25" s="427"/>
      <c r="O25" t="s">
        <v>323</v>
      </c>
    </row>
    <row r="26" spans="1:14" ht="12.75">
      <c r="A26" s="223"/>
      <c r="B26" s="89"/>
      <c r="C26" s="144" t="s">
        <v>5</v>
      </c>
      <c r="D26" s="343"/>
      <c r="E26" s="382"/>
      <c r="F26" s="382"/>
      <c r="G26" s="382"/>
      <c r="H26" s="382"/>
      <c r="I26" s="416"/>
      <c r="J26" s="416"/>
      <c r="K26" s="416"/>
      <c r="L26" s="415"/>
      <c r="M26" s="427"/>
      <c r="N26" s="427"/>
    </row>
    <row r="27" spans="1:14" ht="13.5" thickBot="1">
      <c r="A27" s="224"/>
      <c r="B27" s="90"/>
      <c r="C27" s="145" t="s">
        <v>7</v>
      </c>
      <c r="D27" s="344"/>
      <c r="E27" s="383"/>
      <c r="F27" s="383"/>
      <c r="G27" s="385"/>
      <c r="H27" s="385"/>
      <c r="I27" s="417"/>
      <c r="J27" s="418"/>
      <c r="K27" s="417"/>
      <c r="L27" s="415"/>
      <c r="M27" s="427"/>
      <c r="N27" s="427"/>
    </row>
    <row r="28" spans="1:14" ht="13.5" thickTop="1">
      <c r="A28" s="707" t="s">
        <v>3</v>
      </c>
      <c r="B28" s="708"/>
      <c r="C28" s="143" t="s">
        <v>2</v>
      </c>
      <c r="D28" s="344">
        <v>120</v>
      </c>
      <c r="E28" s="386">
        <f>E8+E12+E16</f>
        <v>1281</v>
      </c>
      <c r="F28" s="386">
        <v>281</v>
      </c>
      <c r="G28" s="386">
        <f>G8+G12+G16</f>
        <v>32422</v>
      </c>
      <c r="H28" s="386">
        <v>6978</v>
      </c>
      <c r="I28" s="419">
        <f t="shared" si="0"/>
        <v>25.30991412958626</v>
      </c>
      <c r="J28" s="419">
        <f t="shared" si="1"/>
        <v>24.83274021352313</v>
      </c>
      <c r="K28" s="415">
        <f t="shared" si="2"/>
        <v>74.0228310502283</v>
      </c>
      <c r="L28" s="415">
        <f t="shared" si="3"/>
        <v>64.61111111111111</v>
      </c>
      <c r="M28" s="428">
        <f t="shared" si="4"/>
        <v>0.21935987509758</v>
      </c>
      <c r="N28" s="427">
        <f t="shared" si="5"/>
        <v>0.21522423046079822</v>
      </c>
    </row>
    <row r="29" spans="1:14" ht="12.75">
      <c r="A29" s="709"/>
      <c r="B29" s="710"/>
      <c r="C29" s="144" t="s">
        <v>4</v>
      </c>
      <c r="D29" s="342">
        <v>10</v>
      </c>
      <c r="E29" s="386">
        <f aca="true" t="shared" si="6" ref="E29:G31">E9+E13+E17</f>
        <v>411</v>
      </c>
      <c r="F29" s="386">
        <v>112</v>
      </c>
      <c r="G29" s="386">
        <f t="shared" si="6"/>
        <v>3044</v>
      </c>
      <c r="H29" s="386">
        <v>722</v>
      </c>
      <c r="I29" s="416">
        <f t="shared" si="0"/>
        <v>7.406326034063261</v>
      </c>
      <c r="J29" s="416">
        <f t="shared" si="1"/>
        <v>6.446428571428571</v>
      </c>
      <c r="K29" s="416">
        <f t="shared" si="2"/>
        <v>83.3972602739726</v>
      </c>
      <c r="L29" s="415">
        <f t="shared" si="3"/>
        <v>80.22222222222221</v>
      </c>
      <c r="M29" s="427">
        <f t="shared" si="4"/>
        <v>0.2725060827250608</v>
      </c>
      <c r="N29" s="427">
        <f t="shared" si="5"/>
        <v>0.2371879106438896</v>
      </c>
    </row>
    <row r="30" spans="1:14" ht="12.75">
      <c r="A30" s="709"/>
      <c r="B30" s="710"/>
      <c r="C30" s="144" t="s">
        <v>5</v>
      </c>
      <c r="D30" s="343">
        <v>47</v>
      </c>
      <c r="E30" s="386">
        <f t="shared" si="6"/>
        <v>641</v>
      </c>
      <c r="F30" s="386">
        <v>151</v>
      </c>
      <c r="G30" s="386">
        <f t="shared" si="6"/>
        <v>8754</v>
      </c>
      <c r="H30" s="386">
        <v>1648</v>
      </c>
      <c r="I30" s="416">
        <f t="shared" si="0"/>
        <v>13.656786271450859</v>
      </c>
      <c r="J30" s="416">
        <f t="shared" si="1"/>
        <v>10.913907284768213</v>
      </c>
      <c r="K30" s="416">
        <f t="shared" si="2"/>
        <v>51.028854561352375</v>
      </c>
      <c r="L30" s="415">
        <f t="shared" si="3"/>
        <v>38.959810874704495</v>
      </c>
      <c r="M30" s="427">
        <f t="shared" si="4"/>
        <v>0.23556942277691106</v>
      </c>
      <c r="N30" s="427">
        <f t="shared" si="5"/>
        <v>0.188256796892849</v>
      </c>
    </row>
    <row r="31" spans="1:14" ht="13.5" thickBot="1">
      <c r="A31" s="711"/>
      <c r="B31" s="712"/>
      <c r="C31" s="226" t="s">
        <v>7</v>
      </c>
      <c r="D31" s="345">
        <v>63</v>
      </c>
      <c r="E31" s="386">
        <f t="shared" si="6"/>
        <v>1281</v>
      </c>
      <c r="F31" s="386">
        <v>258</v>
      </c>
      <c r="G31" s="386">
        <f t="shared" si="6"/>
        <v>21073</v>
      </c>
      <c r="H31" s="386">
        <v>4608</v>
      </c>
      <c r="I31" s="421">
        <f t="shared" si="0"/>
        <v>16.450429352068696</v>
      </c>
      <c r="J31" s="422">
        <f t="shared" si="1"/>
        <v>17.86046511627907</v>
      </c>
      <c r="K31" s="421">
        <f t="shared" si="2"/>
        <v>91.64166123070233</v>
      </c>
      <c r="L31" s="415">
        <f t="shared" si="3"/>
        <v>81.26984126984127</v>
      </c>
      <c r="M31" s="427">
        <f t="shared" si="4"/>
        <v>0.20140515222482436</v>
      </c>
      <c r="N31" s="427">
        <f t="shared" si="5"/>
        <v>0.21866843828595833</v>
      </c>
    </row>
  </sheetData>
  <sheetProtection/>
  <mergeCells count="12">
    <mergeCell ref="C2:D2"/>
    <mergeCell ref="B8:B11"/>
    <mergeCell ref="B12:B15"/>
    <mergeCell ref="B16:B19"/>
    <mergeCell ref="K6:L6"/>
    <mergeCell ref="A28:B31"/>
    <mergeCell ref="A6:A7"/>
    <mergeCell ref="B6:B7"/>
    <mergeCell ref="C6:D6"/>
    <mergeCell ref="E6:F6"/>
    <mergeCell ref="G6:H6"/>
    <mergeCell ref="I6:J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3">
      <selection activeCell="G8" sqref="G8:G10"/>
    </sheetView>
  </sheetViews>
  <sheetFormatPr defaultColWidth="9.00390625" defaultRowHeight="12.75"/>
  <cols>
    <col min="1" max="1" width="8.125" style="2" customWidth="1"/>
    <col min="2" max="2" width="24.125" style="2" customWidth="1"/>
    <col min="3" max="3" width="12.625" style="2" customWidth="1"/>
    <col min="4" max="7" width="9.75390625" style="2" customWidth="1"/>
    <col min="8" max="16384" width="9.125" style="2" customWidth="1"/>
  </cols>
  <sheetData>
    <row r="1" spans="1:7" s="1" customFormat="1" ht="12.75">
      <c r="A1" s="188"/>
      <c r="B1" s="189" t="s">
        <v>175</v>
      </c>
      <c r="C1" s="182" t="str">
        <f>'Kadar.ode. ТАB 1'!C1</f>
        <v>Институт за ментално здравље</v>
      </c>
      <c r="D1" s="184"/>
      <c r="E1" s="184"/>
      <c r="F1" s="184"/>
      <c r="G1" s="186"/>
    </row>
    <row r="2" spans="1:7" ht="12.75">
      <c r="A2" s="188"/>
      <c r="B2" s="189" t="s">
        <v>176</v>
      </c>
      <c r="C2" s="182">
        <f>'Kadar.ode. ТАB 1'!C2</f>
        <v>7041357</v>
      </c>
      <c r="D2" s="184"/>
      <c r="E2" s="184"/>
      <c r="F2" s="184"/>
      <c r="G2" s="186"/>
    </row>
    <row r="3" spans="1:7" ht="12.75">
      <c r="A3" s="188"/>
      <c r="B3" s="189" t="s">
        <v>178</v>
      </c>
      <c r="C3" s="398" t="s">
        <v>1007</v>
      </c>
      <c r="D3" s="184"/>
      <c r="E3" s="184"/>
      <c r="F3" s="184"/>
      <c r="G3" s="186"/>
    </row>
    <row r="4" spans="1:7" ht="15.75" customHeight="1">
      <c r="A4" s="188"/>
      <c r="B4" s="189" t="s">
        <v>177</v>
      </c>
      <c r="C4" s="183" t="s">
        <v>208</v>
      </c>
      <c r="D4" s="185"/>
      <c r="E4" s="185"/>
      <c r="F4" s="185"/>
      <c r="G4" s="187"/>
    </row>
    <row r="5" ht="12.75">
      <c r="G5" s="2" t="s">
        <v>361</v>
      </c>
    </row>
    <row r="6" spans="1:7" ht="34.5" customHeight="1">
      <c r="A6" s="725" t="s">
        <v>173</v>
      </c>
      <c r="B6" s="724" t="s">
        <v>58</v>
      </c>
      <c r="C6" s="724" t="s">
        <v>174</v>
      </c>
      <c r="D6" s="724" t="s">
        <v>319</v>
      </c>
      <c r="E6" s="724"/>
      <c r="F6" s="724" t="s">
        <v>215</v>
      </c>
      <c r="G6" s="724"/>
    </row>
    <row r="7" spans="1:7" ht="49.5" customHeight="1">
      <c r="A7" s="725"/>
      <c r="B7" s="724"/>
      <c r="C7" s="724"/>
      <c r="D7" s="566" t="s">
        <v>979</v>
      </c>
      <c r="E7" s="565" t="s">
        <v>1009</v>
      </c>
      <c r="F7" s="566" t="s">
        <v>979</v>
      </c>
      <c r="G7" s="565" t="s">
        <v>1009</v>
      </c>
    </row>
    <row r="8" spans="1:9" ht="24.75" customHeight="1">
      <c r="A8" s="339">
        <v>140</v>
      </c>
      <c r="B8" s="340" t="s">
        <v>555</v>
      </c>
      <c r="C8" s="95">
        <v>3</v>
      </c>
      <c r="D8" s="388">
        <v>111</v>
      </c>
      <c r="E8" s="388">
        <v>25</v>
      </c>
      <c r="F8" s="412">
        <v>728</v>
      </c>
      <c r="G8" s="412">
        <v>97</v>
      </c>
      <c r="H8" s="429">
        <f>E8/D8</f>
        <v>0.22522522522522523</v>
      </c>
      <c r="I8" s="429">
        <f>G8/F8</f>
        <v>0.13324175824175824</v>
      </c>
    </row>
    <row r="9" spans="1:9" ht="24.75" customHeight="1">
      <c r="A9" s="346">
        <v>132</v>
      </c>
      <c r="B9" s="347" t="s">
        <v>556</v>
      </c>
      <c r="C9" s="95"/>
      <c r="D9" s="388">
        <v>17</v>
      </c>
      <c r="E9" s="388">
        <v>3</v>
      </c>
      <c r="F9" s="412">
        <v>390</v>
      </c>
      <c r="G9" s="412">
        <v>81</v>
      </c>
      <c r="H9" s="429">
        <f>E9/D9</f>
        <v>0.17647058823529413</v>
      </c>
      <c r="I9" s="429">
        <f>G9/F9</f>
        <v>0.2076923076923077</v>
      </c>
    </row>
    <row r="10" spans="1:9" ht="24.75" customHeight="1">
      <c r="A10" s="348">
        <v>126</v>
      </c>
      <c r="B10" s="349" t="s">
        <v>788</v>
      </c>
      <c r="C10" s="95"/>
      <c r="D10" s="388">
        <v>3</v>
      </c>
      <c r="E10" s="388">
        <v>0</v>
      </c>
      <c r="F10" s="412">
        <v>3</v>
      </c>
      <c r="G10" s="412">
        <v>0</v>
      </c>
      <c r="H10" s="429"/>
      <c r="I10" s="429"/>
    </row>
    <row r="11" spans="1:9" ht="24.75" customHeight="1">
      <c r="A11" s="203"/>
      <c r="B11" s="257"/>
      <c r="C11" s="95"/>
      <c r="D11" s="388"/>
      <c r="E11" s="388"/>
      <c r="F11" s="412"/>
      <c r="G11" s="412"/>
      <c r="H11" s="429"/>
      <c r="I11" s="429"/>
    </row>
    <row r="12" spans="1:9" ht="24.75" customHeight="1">
      <c r="A12" s="203"/>
      <c r="B12" s="257"/>
      <c r="C12" s="95"/>
      <c r="D12" s="388"/>
      <c r="E12" s="388"/>
      <c r="F12" s="412"/>
      <c r="G12" s="412"/>
      <c r="H12" s="429"/>
      <c r="I12" s="429"/>
    </row>
    <row r="13" spans="1:9" ht="24.75" customHeight="1">
      <c r="A13" s="203"/>
      <c r="B13" s="257"/>
      <c r="C13" s="95"/>
      <c r="D13" s="388"/>
      <c r="E13" s="388"/>
      <c r="F13" s="412"/>
      <c r="G13" s="412"/>
      <c r="H13" s="429"/>
      <c r="I13" s="429"/>
    </row>
    <row r="14" spans="1:9" ht="24.75" customHeight="1">
      <c r="A14" s="203"/>
      <c r="B14" s="257"/>
      <c r="C14" s="95"/>
      <c r="D14" s="388"/>
      <c r="E14" s="388"/>
      <c r="F14" s="412"/>
      <c r="G14" s="412"/>
      <c r="H14" s="429"/>
      <c r="I14" s="429"/>
    </row>
    <row r="15" spans="1:9" ht="24.75" customHeight="1">
      <c r="A15" s="203"/>
      <c r="B15" s="257"/>
      <c r="C15" s="95"/>
      <c r="D15" s="388"/>
      <c r="E15" s="388"/>
      <c r="F15" s="390"/>
      <c r="G15" s="390"/>
      <c r="H15" s="429"/>
      <c r="I15" s="429"/>
    </row>
    <row r="16" spans="1:9" ht="24.75" customHeight="1">
      <c r="A16" s="203"/>
      <c r="B16" s="257"/>
      <c r="C16" s="95"/>
      <c r="D16" s="388"/>
      <c r="E16" s="388"/>
      <c r="F16" s="390"/>
      <c r="G16" s="390"/>
      <c r="H16" s="429"/>
      <c r="I16" s="429"/>
    </row>
    <row r="17" spans="1:9" ht="24.75" customHeight="1">
      <c r="A17" s="203"/>
      <c r="B17" s="257"/>
      <c r="C17" s="95"/>
      <c r="D17" s="388"/>
      <c r="E17" s="388"/>
      <c r="F17" s="390"/>
      <c r="G17" s="390"/>
      <c r="H17" s="429"/>
      <c r="I17" s="429"/>
    </row>
    <row r="18" spans="1:9" ht="24.75" customHeight="1">
      <c r="A18" s="723" t="s">
        <v>93</v>
      </c>
      <c r="B18" s="723"/>
      <c r="C18" s="380">
        <v>3</v>
      </c>
      <c r="D18" s="389">
        <v>128</v>
      </c>
      <c r="E18" s="389">
        <f>E8+E9+E10</f>
        <v>28</v>
      </c>
      <c r="F18" s="389">
        <v>831</v>
      </c>
      <c r="G18" s="389">
        <f>G8+G9+G10</f>
        <v>178</v>
      </c>
      <c r="H18" s="430">
        <f>E18/D18</f>
        <v>0.21875</v>
      </c>
      <c r="I18" s="430">
        <f>G18/F18</f>
        <v>0.21419975932611313</v>
      </c>
    </row>
  </sheetData>
  <sheetProtection/>
  <mergeCells count="6">
    <mergeCell ref="A18:B18"/>
    <mergeCell ref="B6:B7"/>
    <mergeCell ref="C6:C7"/>
    <mergeCell ref="D6:E6"/>
    <mergeCell ref="F6:G6"/>
    <mergeCell ref="A6:A7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2023-05-20T07:31:26Z</cp:lastPrinted>
  <dcterms:created xsi:type="dcterms:W3CDTF">1998-03-25T08:50:17Z</dcterms:created>
  <dcterms:modified xsi:type="dcterms:W3CDTF">2023-08-02T12:48:45Z</dcterms:modified>
  <cp:category/>
  <cp:version/>
  <cp:contentType/>
  <cp:contentStatus/>
</cp:coreProperties>
</file>